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tangoinstruments\test\alex\"/>
    </mc:Choice>
  </mc:AlternateContent>
  <bookViews>
    <workbookView xWindow="0" yWindow="0" windowWidth="16385" windowHeight="8190" tabRatio="993" activeTab="1"/>
  </bookViews>
  <sheets>
    <sheet name="HowToUse" sheetId="1" r:id="rId1"/>
    <sheet name="Samples" sheetId="2" r:id="rId2"/>
    <sheet name="MantisDispenseList" sheetId="3" r:id="rId3"/>
    <sheet name="LC480_Analysis" sheetId="4" r:id="rId4"/>
    <sheet name="Analysis" sheetId="5" r:id="rId5"/>
    <sheet name="Summary" sheetId="6" r:id="rId6"/>
    <sheet name="Data To LIMS" sheetId="7" r:id="rId7"/>
    <sheet name="LC480_Analysis_example" sheetId="8" r:id="rId8"/>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386" i="8" l="1"/>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B97" i="7"/>
  <c r="A97" i="7"/>
  <c r="B96" i="7"/>
  <c r="A96" i="7"/>
  <c r="B95" i="7"/>
  <c r="A95" i="7"/>
  <c r="B94" i="7"/>
  <c r="A94" i="7"/>
  <c r="B93" i="7"/>
  <c r="A93" i="7"/>
  <c r="B92" i="7"/>
  <c r="A92" i="7"/>
  <c r="B91" i="7"/>
  <c r="A91" i="7"/>
  <c r="B90" i="7"/>
  <c r="A90" i="7"/>
  <c r="B89" i="7"/>
  <c r="A89" i="7"/>
  <c r="B88" i="7"/>
  <c r="A88" i="7"/>
  <c r="B87" i="7"/>
  <c r="A87" i="7"/>
  <c r="B86" i="7"/>
  <c r="A86" i="7"/>
  <c r="B85" i="7"/>
  <c r="A85" i="7"/>
  <c r="B84" i="7"/>
  <c r="A84" i="7"/>
  <c r="B83" i="7"/>
  <c r="A83" i="7"/>
  <c r="B82" i="7"/>
  <c r="A82" i="7"/>
  <c r="B81" i="7"/>
  <c r="A81" i="7"/>
  <c r="B80" i="7"/>
  <c r="A80" i="7"/>
  <c r="B79" i="7"/>
  <c r="A79" i="7"/>
  <c r="B78" i="7"/>
  <c r="A78" i="7"/>
  <c r="B77" i="7"/>
  <c r="A77" i="7"/>
  <c r="B76" i="7"/>
  <c r="A76" i="7"/>
  <c r="B75" i="7"/>
  <c r="A75" i="7"/>
  <c r="B74" i="7"/>
  <c r="A74" i="7"/>
  <c r="B73" i="7"/>
  <c r="A73" i="7"/>
  <c r="B72" i="7"/>
  <c r="A72" i="7"/>
  <c r="B71" i="7"/>
  <c r="A71" i="7"/>
  <c r="B70" i="7"/>
  <c r="A70" i="7"/>
  <c r="B69" i="7"/>
  <c r="A69" i="7"/>
  <c r="B68" i="7"/>
  <c r="A68" i="7"/>
  <c r="B67" i="7"/>
  <c r="A67" i="7"/>
  <c r="B66" i="7"/>
  <c r="A66" i="7"/>
  <c r="B65" i="7"/>
  <c r="A65" i="7"/>
  <c r="B64" i="7"/>
  <c r="A64" i="7"/>
  <c r="B63" i="7"/>
  <c r="A63" i="7"/>
  <c r="B62" i="7"/>
  <c r="A62" i="7"/>
  <c r="B61" i="7"/>
  <c r="A61" i="7"/>
  <c r="B60" i="7"/>
  <c r="A60" i="7"/>
  <c r="B59" i="7"/>
  <c r="A59" i="7"/>
  <c r="B58" i="7"/>
  <c r="A58" i="7"/>
  <c r="B57" i="7"/>
  <c r="A57" i="7"/>
  <c r="B56" i="7"/>
  <c r="A56" i="7"/>
  <c r="B55" i="7"/>
  <c r="A55" i="7"/>
  <c r="B54" i="7"/>
  <c r="A54" i="7"/>
  <c r="B53" i="7"/>
  <c r="A53" i="7"/>
  <c r="B52" i="7"/>
  <c r="A52" i="7"/>
  <c r="B51" i="7"/>
  <c r="A51" i="7"/>
  <c r="B50" i="7"/>
  <c r="A50" i="7"/>
  <c r="B49" i="7"/>
  <c r="A49" i="7"/>
  <c r="B48" i="7"/>
  <c r="A48" i="7"/>
  <c r="B47" i="7"/>
  <c r="A47" i="7"/>
  <c r="B46" i="7"/>
  <c r="A46" i="7"/>
  <c r="B45" i="7"/>
  <c r="A45" i="7"/>
  <c r="B44" i="7"/>
  <c r="A44" i="7"/>
  <c r="B43" i="7"/>
  <c r="A43" i="7"/>
  <c r="B42" i="7"/>
  <c r="A42" i="7"/>
  <c r="B41" i="7"/>
  <c r="A41" i="7"/>
  <c r="B40" i="7"/>
  <c r="A40" i="7"/>
  <c r="B39" i="7"/>
  <c r="A39" i="7"/>
  <c r="B38" i="7"/>
  <c r="A38" i="7"/>
  <c r="B37" i="7"/>
  <c r="A37" i="7"/>
  <c r="B36" i="7"/>
  <c r="A36" i="7"/>
  <c r="B35" i="7"/>
  <c r="A35" i="7"/>
  <c r="B34" i="7"/>
  <c r="A34" i="7"/>
  <c r="B33" i="7"/>
  <c r="A33" i="7"/>
  <c r="B32" i="7"/>
  <c r="A32" i="7"/>
  <c r="B31" i="7"/>
  <c r="A31" i="7"/>
  <c r="B30" i="7"/>
  <c r="A30" i="7"/>
  <c r="B29" i="7"/>
  <c r="A29" i="7"/>
  <c r="B28" i="7"/>
  <c r="A28" i="7"/>
  <c r="B27" i="7"/>
  <c r="A27" i="7"/>
  <c r="B26" i="7"/>
  <c r="A26" i="7"/>
  <c r="B25" i="7"/>
  <c r="A25" i="7"/>
  <c r="B24" i="7"/>
  <c r="A24" i="7"/>
  <c r="B23" i="7"/>
  <c r="A23" i="7"/>
  <c r="B22" i="7"/>
  <c r="A22" i="7"/>
  <c r="B21" i="7"/>
  <c r="A21" i="7"/>
  <c r="B20" i="7"/>
  <c r="A20" i="7"/>
  <c r="B19" i="7"/>
  <c r="A19" i="7"/>
  <c r="B18" i="7"/>
  <c r="A18" i="7"/>
  <c r="B17" i="7"/>
  <c r="A17" i="7"/>
  <c r="B16" i="7"/>
  <c r="A16" i="7"/>
  <c r="B15" i="7"/>
  <c r="A15" i="7"/>
  <c r="B14" i="7"/>
  <c r="A14" i="7"/>
  <c r="B13" i="7"/>
  <c r="A13" i="7"/>
  <c r="B12" i="7"/>
  <c r="A12" i="7"/>
  <c r="B11" i="7"/>
  <c r="A11" i="7"/>
  <c r="B10" i="7"/>
  <c r="A10" i="7"/>
  <c r="B9" i="7"/>
  <c r="A9" i="7"/>
  <c r="B8" i="7"/>
  <c r="A8" i="7"/>
  <c r="B7" i="7"/>
  <c r="A7" i="7"/>
  <c r="B6" i="7"/>
  <c r="A6" i="7"/>
  <c r="B5" i="7"/>
  <c r="A5" i="7"/>
  <c r="B4" i="7"/>
  <c r="A4" i="7"/>
  <c r="B3" i="7"/>
  <c r="A3" i="7"/>
  <c r="B2" i="7"/>
  <c r="A2" i="7"/>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B367" i="5"/>
  <c r="F367" i="5" s="1"/>
  <c r="B366" i="5"/>
  <c r="F366" i="5" s="1"/>
  <c r="R365" i="5"/>
  <c r="G365" i="5"/>
  <c r="E365" i="5"/>
  <c r="B365" i="5"/>
  <c r="F365" i="5" s="1"/>
  <c r="F364" i="5"/>
  <c r="B364" i="5"/>
  <c r="B363" i="5"/>
  <c r="F363" i="5" s="1"/>
  <c r="R362" i="5"/>
  <c r="G362" i="5"/>
  <c r="E362" i="5"/>
  <c r="B362" i="5"/>
  <c r="B361" i="5"/>
  <c r="F361" i="5" s="1"/>
  <c r="F360" i="5"/>
  <c r="B360" i="5"/>
  <c r="R359" i="5"/>
  <c r="G359" i="5"/>
  <c r="F359" i="5"/>
  <c r="E359" i="5"/>
  <c r="B359" i="5"/>
  <c r="F358" i="5"/>
  <c r="J358" i="5" s="1"/>
  <c r="B358" i="5"/>
  <c r="B357" i="5"/>
  <c r="F357" i="5" s="1"/>
  <c r="R356" i="5"/>
  <c r="G356" i="5"/>
  <c r="E356" i="5"/>
  <c r="B356" i="5"/>
  <c r="F356" i="5" s="1"/>
  <c r="I356" i="5" s="1"/>
  <c r="B355" i="5"/>
  <c r="F355" i="5" s="1"/>
  <c r="F354" i="5"/>
  <c r="B354" i="5"/>
  <c r="R353" i="5"/>
  <c r="G353" i="5"/>
  <c r="F353" i="5"/>
  <c r="E353" i="5"/>
  <c r="B353" i="5"/>
  <c r="B352" i="5"/>
  <c r="F352" i="5" s="1"/>
  <c r="B351" i="5"/>
  <c r="F351" i="5" s="1"/>
  <c r="R350" i="5"/>
  <c r="G350" i="5"/>
  <c r="E350" i="5"/>
  <c r="B350" i="5"/>
  <c r="F350" i="5" s="1"/>
  <c r="B349" i="5"/>
  <c r="F349" i="5" s="1"/>
  <c r="F348" i="5"/>
  <c r="B348" i="5"/>
  <c r="R347" i="5"/>
  <c r="G347" i="5"/>
  <c r="E347" i="5"/>
  <c r="B347" i="5"/>
  <c r="F347" i="5" s="1"/>
  <c r="B346" i="5"/>
  <c r="F346" i="5" s="1"/>
  <c r="J346" i="5" s="1"/>
  <c r="B345" i="5"/>
  <c r="F345" i="5" s="1"/>
  <c r="J345" i="5" s="1"/>
  <c r="R344" i="5"/>
  <c r="G344" i="5"/>
  <c r="E344" i="5"/>
  <c r="B344" i="5"/>
  <c r="F344" i="5" s="1"/>
  <c r="I344" i="5" s="1"/>
  <c r="B343" i="5"/>
  <c r="F343" i="5" s="1"/>
  <c r="F342" i="5"/>
  <c r="B342" i="5"/>
  <c r="R341" i="5"/>
  <c r="G341" i="5"/>
  <c r="E341" i="5"/>
  <c r="B341" i="5"/>
  <c r="F341" i="5" s="1"/>
  <c r="I341" i="5" s="1"/>
  <c r="B340" i="5"/>
  <c r="F340" i="5" s="1"/>
  <c r="B339" i="5"/>
  <c r="F339" i="5" s="1"/>
  <c r="R338" i="5"/>
  <c r="G338" i="5"/>
  <c r="E338" i="5"/>
  <c r="B338" i="5"/>
  <c r="B337" i="5"/>
  <c r="F337" i="5" s="1"/>
  <c r="B336" i="5"/>
  <c r="F336" i="5" s="1"/>
  <c r="R335" i="5"/>
  <c r="G335" i="5"/>
  <c r="E335" i="5"/>
  <c r="B335" i="5"/>
  <c r="B334" i="5"/>
  <c r="F334" i="5" s="1"/>
  <c r="B333" i="5"/>
  <c r="F333" i="5" s="1"/>
  <c r="R332" i="5"/>
  <c r="G332" i="5"/>
  <c r="E332" i="5"/>
  <c r="B332" i="5"/>
  <c r="F332" i="5" s="1"/>
  <c r="B331" i="5"/>
  <c r="F331" i="5" s="1"/>
  <c r="J331" i="5" s="1"/>
  <c r="B330" i="5"/>
  <c r="F330" i="5" s="1"/>
  <c r="R329" i="5"/>
  <c r="G329" i="5"/>
  <c r="F329" i="5"/>
  <c r="I329" i="5" s="1"/>
  <c r="E329" i="5"/>
  <c r="B329" i="5"/>
  <c r="B328" i="5"/>
  <c r="F328" i="5" s="1"/>
  <c r="F327" i="5"/>
  <c r="B327" i="5"/>
  <c r="R326" i="5"/>
  <c r="G326" i="5"/>
  <c r="E326" i="5"/>
  <c r="B326" i="5"/>
  <c r="F326" i="5" s="1"/>
  <c r="I326" i="5" s="1"/>
  <c r="J327" i="5" s="1"/>
  <c r="F325" i="5"/>
  <c r="B325" i="5"/>
  <c r="F324" i="5"/>
  <c r="B324" i="5"/>
  <c r="R323" i="5"/>
  <c r="G323" i="5"/>
  <c r="E323" i="5"/>
  <c r="B323" i="5"/>
  <c r="F323" i="5" s="1"/>
  <c r="I323" i="5" s="1"/>
  <c r="B322" i="5"/>
  <c r="F322" i="5" s="1"/>
  <c r="B321" i="5"/>
  <c r="F321" i="5" s="1"/>
  <c r="R320" i="5"/>
  <c r="G320" i="5"/>
  <c r="E320" i="5"/>
  <c r="B320" i="5"/>
  <c r="F320" i="5" s="1"/>
  <c r="B319" i="5"/>
  <c r="F319" i="5" s="1"/>
  <c r="F318" i="5"/>
  <c r="B318" i="5"/>
  <c r="R317" i="5"/>
  <c r="G317" i="5"/>
  <c r="E317" i="5"/>
  <c r="B317" i="5"/>
  <c r="B316" i="5"/>
  <c r="F316" i="5" s="1"/>
  <c r="B315" i="5"/>
  <c r="F315" i="5" s="1"/>
  <c r="R314" i="5"/>
  <c r="I314" i="5"/>
  <c r="G314" i="5"/>
  <c r="E314" i="5"/>
  <c r="B314" i="5"/>
  <c r="F314" i="5" s="1"/>
  <c r="B313" i="5"/>
  <c r="F313" i="5" s="1"/>
  <c r="B312" i="5"/>
  <c r="F312" i="5" s="1"/>
  <c r="R311" i="5"/>
  <c r="G311" i="5"/>
  <c r="F311" i="5"/>
  <c r="E311" i="5"/>
  <c r="B311" i="5"/>
  <c r="B310" i="5"/>
  <c r="F310" i="5" s="1"/>
  <c r="B309" i="5"/>
  <c r="F309" i="5" s="1"/>
  <c r="R308" i="5"/>
  <c r="G308" i="5"/>
  <c r="E308" i="5"/>
  <c r="B308" i="5"/>
  <c r="B307" i="5"/>
  <c r="F307" i="5" s="1"/>
  <c r="F306" i="5"/>
  <c r="B306" i="5"/>
  <c r="R305" i="5"/>
  <c r="G305" i="5"/>
  <c r="E305" i="5"/>
  <c r="B305" i="5"/>
  <c r="F305" i="5" s="1"/>
  <c r="B304" i="5"/>
  <c r="F304" i="5" s="1"/>
  <c r="B303" i="5"/>
  <c r="F303" i="5" s="1"/>
  <c r="R302" i="5"/>
  <c r="G302" i="5"/>
  <c r="E302" i="5"/>
  <c r="B302" i="5"/>
  <c r="F302" i="5" s="1"/>
  <c r="F301" i="5"/>
  <c r="B301" i="5"/>
  <c r="B300" i="5"/>
  <c r="F300" i="5" s="1"/>
  <c r="R299" i="5"/>
  <c r="G299" i="5"/>
  <c r="E299" i="5"/>
  <c r="B299" i="5"/>
  <c r="F299" i="5" s="1"/>
  <c r="I299" i="5" s="1"/>
  <c r="F298" i="5"/>
  <c r="B298" i="5"/>
  <c r="F297" i="5"/>
  <c r="B297" i="5"/>
  <c r="R296" i="5"/>
  <c r="G296" i="5"/>
  <c r="E296" i="5"/>
  <c r="B296" i="5"/>
  <c r="F296" i="5" s="1"/>
  <c r="B295" i="5"/>
  <c r="F295" i="5" s="1"/>
  <c r="B294" i="5"/>
  <c r="F294" i="5" s="1"/>
  <c r="R293" i="5"/>
  <c r="G293" i="5"/>
  <c r="E293" i="5"/>
  <c r="B293" i="5"/>
  <c r="B292" i="5"/>
  <c r="F292" i="5" s="1"/>
  <c r="B291" i="5"/>
  <c r="F291" i="5" s="1"/>
  <c r="J291" i="5" s="1"/>
  <c r="R290" i="5"/>
  <c r="G290" i="5"/>
  <c r="E290" i="5"/>
  <c r="B290" i="5"/>
  <c r="F290" i="5" s="1"/>
  <c r="I290" i="5" s="1"/>
  <c r="B289" i="5"/>
  <c r="F289" i="5" s="1"/>
  <c r="B288" i="5"/>
  <c r="F288" i="5" s="1"/>
  <c r="R287" i="5"/>
  <c r="G287" i="5"/>
  <c r="E287" i="5"/>
  <c r="B287" i="5"/>
  <c r="F287" i="5" s="1"/>
  <c r="B286" i="5"/>
  <c r="F286" i="5" s="1"/>
  <c r="B285" i="5"/>
  <c r="F285" i="5" s="1"/>
  <c r="R284" i="5"/>
  <c r="G284" i="5"/>
  <c r="E284" i="5"/>
  <c r="B284" i="5"/>
  <c r="B283" i="5"/>
  <c r="F283" i="5" s="1"/>
  <c r="F282" i="5"/>
  <c r="B282" i="5"/>
  <c r="R281" i="5"/>
  <c r="G281" i="5"/>
  <c r="E281" i="5"/>
  <c r="B281" i="5"/>
  <c r="F281" i="5" s="1"/>
  <c r="B280" i="5"/>
  <c r="F280" i="5" s="1"/>
  <c r="B279" i="5"/>
  <c r="F279" i="5" s="1"/>
  <c r="R278" i="5"/>
  <c r="G278" i="5"/>
  <c r="F278" i="5"/>
  <c r="E278" i="5"/>
  <c r="B278" i="5"/>
  <c r="F277" i="5"/>
  <c r="B277" i="5"/>
  <c r="B276" i="5"/>
  <c r="F276" i="5" s="1"/>
  <c r="R275" i="5"/>
  <c r="G275" i="5"/>
  <c r="E275" i="5"/>
  <c r="B275" i="5"/>
  <c r="F275" i="5" s="1"/>
  <c r="I275" i="5" s="1"/>
  <c r="B274" i="5"/>
  <c r="F274" i="5" s="1"/>
  <c r="B273" i="5"/>
  <c r="F273" i="5" s="1"/>
  <c r="R272" i="5"/>
  <c r="G272" i="5"/>
  <c r="E272" i="5"/>
  <c r="B272" i="5"/>
  <c r="B271" i="5"/>
  <c r="F271" i="5" s="1"/>
  <c r="B270" i="5"/>
  <c r="F270" i="5" s="1"/>
  <c r="R269" i="5"/>
  <c r="G269" i="5"/>
  <c r="E269" i="5"/>
  <c r="B269" i="5"/>
  <c r="F268" i="5"/>
  <c r="B268" i="5"/>
  <c r="F267" i="5"/>
  <c r="B267" i="5"/>
  <c r="R266" i="5"/>
  <c r="G266" i="5"/>
  <c r="E266" i="5"/>
  <c r="B266" i="5"/>
  <c r="B265" i="5"/>
  <c r="F265" i="5" s="1"/>
  <c r="B264" i="5"/>
  <c r="F264" i="5" s="1"/>
  <c r="R263" i="5"/>
  <c r="G263" i="5"/>
  <c r="E263" i="5"/>
  <c r="B263" i="5"/>
  <c r="F263" i="5" s="1"/>
  <c r="B262" i="5"/>
  <c r="F262" i="5" s="1"/>
  <c r="B261" i="5"/>
  <c r="F261" i="5" s="1"/>
  <c r="R260" i="5"/>
  <c r="G260" i="5"/>
  <c r="E260" i="5"/>
  <c r="B260" i="5"/>
  <c r="B259" i="5"/>
  <c r="F259" i="5" s="1"/>
  <c r="F258" i="5"/>
  <c r="B258" i="5"/>
  <c r="R257" i="5"/>
  <c r="G257" i="5"/>
  <c r="E257" i="5"/>
  <c r="B257" i="5"/>
  <c r="F257" i="5" s="1"/>
  <c r="I257" i="5" s="1"/>
  <c r="B256" i="5"/>
  <c r="F256" i="5" s="1"/>
  <c r="B255" i="5"/>
  <c r="F255" i="5" s="1"/>
  <c r="R254" i="5"/>
  <c r="G254" i="5"/>
  <c r="E254" i="5"/>
  <c r="B254" i="5"/>
  <c r="B253" i="5"/>
  <c r="F253" i="5" s="1"/>
  <c r="B252" i="5"/>
  <c r="F252" i="5" s="1"/>
  <c r="R251" i="5"/>
  <c r="G251" i="5"/>
  <c r="E251" i="5"/>
  <c r="B251" i="5"/>
  <c r="F251" i="5" s="1"/>
  <c r="B250" i="5"/>
  <c r="F250" i="5" s="1"/>
  <c r="B249" i="5"/>
  <c r="F249" i="5" s="1"/>
  <c r="R248" i="5"/>
  <c r="G248" i="5"/>
  <c r="E248" i="5"/>
  <c r="B248" i="5"/>
  <c r="F248" i="5" s="1"/>
  <c r="I248" i="5" s="1"/>
  <c r="F247" i="5"/>
  <c r="B247" i="5"/>
  <c r="F246" i="5"/>
  <c r="J246" i="5" s="1"/>
  <c r="B246" i="5"/>
  <c r="R245" i="5"/>
  <c r="G245" i="5"/>
  <c r="E245" i="5"/>
  <c r="B245" i="5"/>
  <c r="F245" i="5" s="1"/>
  <c r="I245" i="5" s="1"/>
  <c r="B244" i="5"/>
  <c r="F244" i="5" s="1"/>
  <c r="B243" i="5"/>
  <c r="F243" i="5" s="1"/>
  <c r="R242" i="5"/>
  <c r="G242" i="5"/>
  <c r="E242" i="5"/>
  <c r="B242" i="5"/>
  <c r="F242" i="5" s="1"/>
  <c r="F241" i="5"/>
  <c r="B241" i="5"/>
  <c r="B240" i="5"/>
  <c r="F240" i="5" s="1"/>
  <c r="R239" i="5"/>
  <c r="G239" i="5"/>
  <c r="E239" i="5"/>
  <c r="B239" i="5"/>
  <c r="B238" i="5"/>
  <c r="F238" i="5" s="1"/>
  <c r="F237" i="5"/>
  <c r="B237" i="5"/>
  <c r="R236" i="5"/>
  <c r="G236" i="5"/>
  <c r="E236" i="5"/>
  <c r="B236" i="5"/>
  <c r="F236" i="5" s="1"/>
  <c r="B235" i="5"/>
  <c r="F235" i="5" s="1"/>
  <c r="B234" i="5"/>
  <c r="F234" i="5" s="1"/>
  <c r="R233" i="5"/>
  <c r="G233" i="5"/>
  <c r="E233" i="5"/>
  <c r="B233" i="5"/>
  <c r="F233" i="5" s="1"/>
  <c r="F232" i="5"/>
  <c r="B232" i="5"/>
  <c r="F231" i="5"/>
  <c r="B231" i="5"/>
  <c r="R230" i="5"/>
  <c r="G230" i="5"/>
  <c r="E230" i="5"/>
  <c r="B230" i="5"/>
  <c r="F230" i="5" s="1"/>
  <c r="F229" i="5"/>
  <c r="B229" i="5"/>
  <c r="B228" i="5"/>
  <c r="F228" i="5" s="1"/>
  <c r="R227" i="5"/>
  <c r="G227" i="5"/>
  <c r="E227" i="5"/>
  <c r="B227" i="5"/>
  <c r="B226" i="5"/>
  <c r="F226" i="5" s="1"/>
  <c r="B225" i="5"/>
  <c r="F225" i="5" s="1"/>
  <c r="R224" i="5"/>
  <c r="G224" i="5"/>
  <c r="E224" i="5"/>
  <c r="B224" i="5"/>
  <c r="B223" i="5"/>
  <c r="F223" i="5" s="1"/>
  <c r="B222" i="5"/>
  <c r="F222" i="5" s="1"/>
  <c r="R221" i="5"/>
  <c r="G221" i="5"/>
  <c r="E221" i="5"/>
  <c r="B221" i="5"/>
  <c r="F221" i="5" s="1"/>
  <c r="B220" i="5"/>
  <c r="F220" i="5" s="1"/>
  <c r="J220" i="5" s="1"/>
  <c r="B219" i="5"/>
  <c r="F219" i="5" s="1"/>
  <c r="R218" i="5"/>
  <c r="G218" i="5"/>
  <c r="E218" i="5"/>
  <c r="B218" i="5"/>
  <c r="F218" i="5" s="1"/>
  <c r="I218" i="5" s="1"/>
  <c r="B217" i="5"/>
  <c r="F217" i="5" s="1"/>
  <c r="B216" i="5"/>
  <c r="F216" i="5" s="1"/>
  <c r="R215" i="5"/>
  <c r="G215" i="5"/>
  <c r="E215" i="5"/>
  <c r="B215" i="5"/>
  <c r="F215" i="5" s="1"/>
  <c r="B214" i="5"/>
  <c r="F214" i="5" s="1"/>
  <c r="B213" i="5"/>
  <c r="F213" i="5" s="1"/>
  <c r="J213" i="5" s="1"/>
  <c r="R212" i="5"/>
  <c r="G212" i="5"/>
  <c r="F212" i="5"/>
  <c r="I212" i="5" s="1"/>
  <c r="E212" i="5"/>
  <c r="B212" i="5"/>
  <c r="B211" i="5"/>
  <c r="F211" i="5" s="1"/>
  <c r="B210" i="5"/>
  <c r="F210" i="5" s="1"/>
  <c r="J210" i="5" s="1"/>
  <c r="R209" i="5"/>
  <c r="I209" i="5"/>
  <c r="J209" i="5" s="1"/>
  <c r="G209" i="5"/>
  <c r="F209" i="5"/>
  <c r="E209" i="5"/>
  <c r="B209" i="5"/>
  <c r="B208" i="5"/>
  <c r="F208" i="5" s="1"/>
  <c r="B207" i="5"/>
  <c r="F207" i="5" s="1"/>
  <c r="R206" i="5"/>
  <c r="G206" i="5"/>
  <c r="E206" i="5"/>
  <c r="B206" i="5"/>
  <c r="F206" i="5" s="1"/>
  <c r="B205" i="5"/>
  <c r="F205" i="5" s="1"/>
  <c r="F204" i="5"/>
  <c r="B204" i="5"/>
  <c r="R203" i="5"/>
  <c r="G203" i="5"/>
  <c r="E203" i="5"/>
  <c r="B203" i="5"/>
  <c r="F203" i="5" s="1"/>
  <c r="B202" i="5"/>
  <c r="F202" i="5" s="1"/>
  <c r="B201" i="5"/>
  <c r="F201" i="5" s="1"/>
  <c r="R200" i="5"/>
  <c r="I200" i="5"/>
  <c r="G200" i="5"/>
  <c r="E200" i="5"/>
  <c r="B200" i="5"/>
  <c r="F200" i="5" s="1"/>
  <c r="B199" i="5"/>
  <c r="F199" i="5" s="1"/>
  <c r="B198" i="5"/>
  <c r="F198" i="5" s="1"/>
  <c r="R197" i="5"/>
  <c r="G197" i="5"/>
  <c r="E197" i="5"/>
  <c r="B197" i="5"/>
  <c r="F197" i="5" s="1"/>
  <c r="B196" i="5"/>
  <c r="F196" i="5" s="1"/>
  <c r="B195" i="5"/>
  <c r="F195" i="5" s="1"/>
  <c r="R194" i="5"/>
  <c r="G194" i="5"/>
  <c r="E194" i="5"/>
  <c r="B194" i="5"/>
  <c r="B193" i="5"/>
  <c r="F193" i="5" s="1"/>
  <c r="B192" i="5"/>
  <c r="F192" i="5" s="1"/>
  <c r="R191" i="5"/>
  <c r="G191" i="5"/>
  <c r="F191" i="5"/>
  <c r="E191" i="5"/>
  <c r="B191" i="5"/>
  <c r="F190" i="5"/>
  <c r="B190" i="5"/>
  <c r="B189" i="5"/>
  <c r="F189" i="5" s="1"/>
  <c r="R188" i="5"/>
  <c r="G188" i="5"/>
  <c r="E188" i="5"/>
  <c r="B188" i="5"/>
  <c r="F188" i="5" s="1"/>
  <c r="F187" i="5"/>
  <c r="B187" i="5"/>
  <c r="B186" i="5"/>
  <c r="F186" i="5" s="1"/>
  <c r="R185" i="5"/>
  <c r="G185" i="5"/>
  <c r="E185" i="5"/>
  <c r="B185" i="5"/>
  <c r="F185" i="5" s="1"/>
  <c r="I185" i="5" s="1"/>
  <c r="B184" i="5"/>
  <c r="F184" i="5" s="1"/>
  <c r="B183" i="5"/>
  <c r="F183" i="5" s="1"/>
  <c r="R182" i="5"/>
  <c r="G182" i="5"/>
  <c r="E182" i="5"/>
  <c r="B182" i="5"/>
  <c r="F182" i="5" s="1"/>
  <c r="B181" i="5"/>
  <c r="F181" i="5" s="1"/>
  <c r="B180" i="5"/>
  <c r="F180" i="5" s="1"/>
  <c r="R179" i="5"/>
  <c r="G179" i="5"/>
  <c r="E179" i="5"/>
  <c r="B179" i="5"/>
  <c r="B178" i="5"/>
  <c r="F178" i="5" s="1"/>
  <c r="B177" i="5"/>
  <c r="F177" i="5" s="1"/>
  <c r="R176" i="5"/>
  <c r="G176" i="5"/>
  <c r="E176" i="5"/>
  <c r="B176" i="5"/>
  <c r="F176" i="5" s="1"/>
  <c r="B175" i="5"/>
  <c r="F175" i="5" s="1"/>
  <c r="B174" i="5"/>
  <c r="F174" i="5" s="1"/>
  <c r="R173" i="5"/>
  <c r="G173" i="5"/>
  <c r="E173" i="5"/>
  <c r="B173" i="5"/>
  <c r="F173" i="5" s="1"/>
  <c r="B172" i="5"/>
  <c r="F172" i="5" s="1"/>
  <c r="B171" i="5"/>
  <c r="F171" i="5" s="1"/>
  <c r="R170" i="5"/>
  <c r="G170" i="5"/>
  <c r="E170" i="5"/>
  <c r="B170" i="5"/>
  <c r="F170" i="5" s="1"/>
  <c r="B169" i="5"/>
  <c r="F169" i="5" s="1"/>
  <c r="B168" i="5"/>
  <c r="F168" i="5" s="1"/>
  <c r="R167" i="5"/>
  <c r="G167" i="5"/>
  <c r="E167" i="5"/>
  <c r="B167" i="5"/>
  <c r="F167" i="5" s="1"/>
  <c r="B166" i="5"/>
  <c r="F166" i="5" s="1"/>
  <c r="F165" i="5"/>
  <c r="B165" i="5"/>
  <c r="R164" i="5"/>
  <c r="G164" i="5"/>
  <c r="E164" i="5"/>
  <c r="B164" i="5"/>
  <c r="B163" i="5"/>
  <c r="F163" i="5" s="1"/>
  <c r="F162" i="5"/>
  <c r="B162" i="5"/>
  <c r="R161" i="5"/>
  <c r="G161" i="5"/>
  <c r="E161" i="5"/>
  <c r="B161" i="5"/>
  <c r="F161" i="5" s="1"/>
  <c r="B160" i="5"/>
  <c r="F160" i="5" s="1"/>
  <c r="B159" i="5"/>
  <c r="F159" i="5" s="1"/>
  <c r="R158" i="5"/>
  <c r="G158" i="5"/>
  <c r="E158" i="5"/>
  <c r="B158" i="5"/>
  <c r="F158" i="5" s="1"/>
  <c r="B157" i="5"/>
  <c r="F157" i="5" s="1"/>
  <c r="B156" i="5"/>
  <c r="F156" i="5" s="1"/>
  <c r="R155" i="5"/>
  <c r="G155" i="5"/>
  <c r="F155" i="5"/>
  <c r="I155" i="5" s="1"/>
  <c r="E155" i="5"/>
  <c r="B155" i="5"/>
  <c r="B154" i="5"/>
  <c r="F154" i="5" s="1"/>
  <c r="B153" i="5"/>
  <c r="F153" i="5" s="1"/>
  <c r="R152" i="5"/>
  <c r="G152" i="5"/>
  <c r="F152" i="5"/>
  <c r="E152" i="5"/>
  <c r="B152" i="5"/>
  <c r="F151" i="5"/>
  <c r="B151" i="5"/>
  <c r="F150" i="5"/>
  <c r="B150" i="5"/>
  <c r="R149" i="5"/>
  <c r="G149" i="5"/>
  <c r="E149" i="5"/>
  <c r="B149" i="5"/>
  <c r="F148" i="5"/>
  <c r="B148" i="5"/>
  <c r="F147" i="5"/>
  <c r="B147" i="5"/>
  <c r="R146" i="5"/>
  <c r="I146" i="5"/>
  <c r="G146" i="5"/>
  <c r="F146" i="5"/>
  <c r="E146" i="5"/>
  <c r="B146" i="5"/>
  <c r="B145" i="5"/>
  <c r="F145" i="5" s="1"/>
  <c r="B144" i="5"/>
  <c r="F144" i="5" s="1"/>
  <c r="R143" i="5"/>
  <c r="G143" i="5"/>
  <c r="E143" i="5"/>
  <c r="B143" i="5"/>
  <c r="F143" i="5" s="1"/>
  <c r="B142" i="5"/>
  <c r="F142" i="5" s="1"/>
  <c r="F141" i="5"/>
  <c r="B141" i="5"/>
  <c r="R140" i="5"/>
  <c r="G140" i="5"/>
  <c r="E140" i="5"/>
  <c r="B140" i="5"/>
  <c r="F140" i="5" s="1"/>
  <c r="I140" i="5" s="1"/>
  <c r="J140" i="5" s="1"/>
  <c r="F139" i="5"/>
  <c r="B139" i="5"/>
  <c r="B138" i="5"/>
  <c r="F138" i="5" s="1"/>
  <c r="R137" i="5"/>
  <c r="G137" i="5"/>
  <c r="F137" i="5"/>
  <c r="E137" i="5"/>
  <c r="B137" i="5"/>
  <c r="B136" i="5"/>
  <c r="F136" i="5" s="1"/>
  <c r="B135" i="5"/>
  <c r="F135" i="5" s="1"/>
  <c r="R134" i="5"/>
  <c r="G134" i="5"/>
  <c r="E134" i="5"/>
  <c r="B134" i="5"/>
  <c r="B133" i="5"/>
  <c r="F133" i="5" s="1"/>
  <c r="F132" i="5"/>
  <c r="B132" i="5"/>
  <c r="R131" i="5"/>
  <c r="G131" i="5"/>
  <c r="E131" i="5"/>
  <c r="B131" i="5"/>
  <c r="F131" i="5" s="1"/>
  <c r="I131" i="5" s="1"/>
  <c r="B130" i="5"/>
  <c r="F130" i="5" s="1"/>
  <c r="F129" i="5"/>
  <c r="B129" i="5"/>
  <c r="R128" i="5"/>
  <c r="G128" i="5"/>
  <c r="E128" i="5"/>
  <c r="B128" i="5"/>
  <c r="F128" i="5" s="1"/>
  <c r="B127" i="5"/>
  <c r="F127" i="5" s="1"/>
  <c r="B126" i="5"/>
  <c r="F126" i="5" s="1"/>
  <c r="J126" i="5" s="1"/>
  <c r="R125" i="5"/>
  <c r="G125" i="5"/>
  <c r="E125" i="5"/>
  <c r="B125" i="5"/>
  <c r="F125" i="5" s="1"/>
  <c r="I125" i="5" s="1"/>
  <c r="B124" i="5"/>
  <c r="F124" i="5" s="1"/>
  <c r="B123" i="5"/>
  <c r="F123" i="5" s="1"/>
  <c r="R122" i="5"/>
  <c r="G122" i="5"/>
  <c r="E122" i="5"/>
  <c r="B122" i="5"/>
  <c r="F122" i="5" s="1"/>
  <c r="B121" i="5"/>
  <c r="F121" i="5" s="1"/>
  <c r="B120" i="5"/>
  <c r="F120" i="5" s="1"/>
  <c r="R119" i="5"/>
  <c r="G119" i="5"/>
  <c r="E119" i="5"/>
  <c r="B119" i="5"/>
  <c r="F118" i="5"/>
  <c r="B118" i="5"/>
  <c r="F117" i="5"/>
  <c r="B117" i="5"/>
  <c r="R116" i="5"/>
  <c r="G116" i="5"/>
  <c r="E116" i="5"/>
  <c r="B116" i="5"/>
  <c r="F116" i="5" s="1"/>
  <c r="F115" i="5"/>
  <c r="B115" i="5"/>
  <c r="B114" i="5"/>
  <c r="F114" i="5" s="1"/>
  <c r="R113" i="5"/>
  <c r="G113" i="5"/>
  <c r="E113" i="5"/>
  <c r="B113" i="5"/>
  <c r="F113" i="5" s="1"/>
  <c r="F112" i="5"/>
  <c r="B112" i="5"/>
  <c r="F111" i="5"/>
  <c r="B111" i="5"/>
  <c r="R110" i="5"/>
  <c r="G110" i="5"/>
  <c r="E110" i="5"/>
  <c r="B110" i="5"/>
  <c r="B109" i="5"/>
  <c r="F109" i="5" s="1"/>
  <c r="B108" i="5"/>
  <c r="F108" i="5" s="1"/>
  <c r="R107" i="5"/>
  <c r="G107" i="5"/>
  <c r="F107" i="5"/>
  <c r="I107" i="5" s="1"/>
  <c r="E107" i="5"/>
  <c r="B107" i="5"/>
  <c r="F106" i="5"/>
  <c r="B106" i="5"/>
  <c r="B105" i="5"/>
  <c r="F105" i="5" s="1"/>
  <c r="R104" i="5"/>
  <c r="G104" i="5"/>
  <c r="E104" i="5"/>
  <c r="B104" i="5"/>
  <c r="F104" i="5" s="1"/>
  <c r="B103" i="5"/>
  <c r="F103" i="5" s="1"/>
  <c r="F102" i="5"/>
  <c r="B102" i="5"/>
  <c r="R101" i="5"/>
  <c r="G101" i="5"/>
  <c r="F101" i="5"/>
  <c r="E101" i="5"/>
  <c r="B101" i="5"/>
  <c r="B100" i="5"/>
  <c r="F100" i="5" s="1"/>
  <c r="B99" i="5"/>
  <c r="F99" i="5" s="1"/>
  <c r="R98" i="5"/>
  <c r="G98" i="5"/>
  <c r="E98" i="5"/>
  <c r="B98" i="5"/>
  <c r="F98" i="5" s="1"/>
  <c r="B97" i="5"/>
  <c r="F97" i="5" s="1"/>
  <c r="F96" i="5"/>
  <c r="B96" i="5"/>
  <c r="R95" i="5"/>
  <c r="G95" i="5"/>
  <c r="E95" i="5"/>
  <c r="B95" i="5"/>
  <c r="B94" i="5"/>
  <c r="F94" i="5" s="1"/>
  <c r="F93" i="5"/>
  <c r="B93" i="5"/>
  <c r="R92" i="5"/>
  <c r="G92" i="5"/>
  <c r="E92" i="5"/>
  <c r="B92" i="5"/>
  <c r="F92" i="5" s="1"/>
  <c r="I92" i="5" s="1"/>
  <c r="B91" i="5"/>
  <c r="F91" i="5" s="1"/>
  <c r="B90" i="5"/>
  <c r="F90" i="5" s="1"/>
  <c r="R89" i="5"/>
  <c r="G89" i="5"/>
  <c r="E89" i="5"/>
  <c r="B89" i="5"/>
  <c r="F89" i="5" s="1"/>
  <c r="B88" i="5"/>
  <c r="F88" i="5" s="1"/>
  <c r="B87" i="5"/>
  <c r="F87" i="5" s="1"/>
  <c r="R86" i="5"/>
  <c r="G86" i="5"/>
  <c r="E86" i="5"/>
  <c r="B86" i="5"/>
  <c r="B85" i="5"/>
  <c r="F85" i="5" s="1"/>
  <c r="B84" i="5"/>
  <c r="F84" i="5" s="1"/>
  <c r="R83" i="5"/>
  <c r="G83" i="5"/>
  <c r="E83" i="5"/>
  <c r="B83" i="5"/>
  <c r="F83" i="5" s="1"/>
  <c r="B82" i="5"/>
  <c r="F82" i="5" s="1"/>
  <c r="B81" i="5"/>
  <c r="F81" i="5" s="1"/>
  <c r="R80" i="5"/>
  <c r="G80" i="5"/>
  <c r="E80" i="5"/>
  <c r="B80" i="5"/>
  <c r="F80" i="5" s="1"/>
  <c r="E53" i="5"/>
  <c r="E52" i="5"/>
  <c r="E51" i="5"/>
  <c r="E50" i="5"/>
  <c r="E49" i="5"/>
  <c r="E48" i="5"/>
  <c r="F34" i="5"/>
  <c r="F33" i="5"/>
  <c r="H32" i="5"/>
  <c r="F32" i="5"/>
  <c r="F31" i="5"/>
  <c r="F30" i="5"/>
  <c r="I30" i="5" s="1"/>
  <c r="H29" i="5"/>
  <c r="F29" i="5"/>
  <c r="I29" i="5" s="1"/>
  <c r="F28" i="5"/>
  <c r="F27" i="5"/>
  <c r="H26" i="5"/>
  <c r="F26" i="5"/>
  <c r="F25" i="5"/>
  <c r="F24" i="5"/>
  <c r="I24" i="5" s="1"/>
  <c r="H23" i="5"/>
  <c r="F23" i="5"/>
  <c r="I23" i="5" s="1"/>
  <c r="F22" i="5"/>
  <c r="F21" i="5"/>
  <c r="H20" i="5"/>
  <c r="F20" i="5"/>
  <c r="F19" i="5"/>
  <c r="F18" i="5"/>
  <c r="I18" i="5" s="1"/>
  <c r="H17" i="5"/>
  <c r="F17" i="5"/>
  <c r="I17" i="5" s="1"/>
  <c r="F16" i="5"/>
  <c r="F15" i="5"/>
  <c r="H14" i="5"/>
  <c r="F14" i="5"/>
  <c r="X57" i="3"/>
  <c r="V57" i="3"/>
  <c r="T57" i="3"/>
  <c r="R57" i="3"/>
  <c r="P57" i="3"/>
  <c r="N57" i="3"/>
  <c r="L57" i="3"/>
  <c r="J57" i="3"/>
  <c r="H57" i="3"/>
  <c r="F57" i="3"/>
  <c r="D57" i="3"/>
  <c r="B57" i="3"/>
  <c r="V56" i="3"/>
  <c r="T56" i="3"/>
  <c r="R56" i="3"/>
  <c r="N56" i="3"/>
  <c r="L56" i="3"/>
  <c r="J56" i="3"/>
  <c r="F56" i="3"/>
  <c r="B56" i="3"/>
  <c r="X55" i="3"/>
  <c r="V55" i="3"/>
  <c r="T55" i="3"/>
  <c r="R55" i="3"/>
  <c r="P55" i="3"/>
  <c r="N55" i="3"/>
  <c r="L55" i="3"/>
  <c r="J55" i="3"/>
  <c r="H55" i="3"/>
  <c r="F55" i="3"/>
  <c r="D55" i="3"/>
  <c r="B55" i="3"/>
  <c r="V54" i="3"/>
  <c r="T54" i="3"/>
  <c r="X53" i="3"/>
  <c r="V53" i="3"/>
  <c r="T53" i="3"/>
  <c r="R53" i="3"/>
  <c r="P53" i="3"/>
  <c r="N53" i="3"/>
  <c r="L53" i="3"/>
  <c r="J53" i="3"/>
  <c r="H53" i="3"/>
  <c r="F53" i="3"/>
  <c r="D53" i="3"/>
  <c r="B53" i="3"/>
  <c r="X52" i="3"/>
  <c r="V52" i="3"/>
  <c r="T52" i="3"/>
  <c r="R52" i="3"/>
  <c r="P52" i="3"/>
  <c r="N52" i="3"/>
  <c r="L52" i="3"/>
  <c r="J52" i="3"/>
  <c r="H52" i="3"/>
  <c r="F52" i="3"/>
  <c r="D52" i="3"/>
  <c r="B52" i="3"/>
  <c r="X51" i="3"/>
  <c r="V51" i="3"/>
  <c r="T51" i="3"/>
  <c r="R51" i="3"/>
  <c r="P51" i="3"/>
  <c r="N51" i="3"/>
  <c r="L51" i="3"/>
  <c r="J51" i="3"/>
  <c r="H51" i="3"/>
  <c r="F51" i="3"/>
  <c r="D51" i="3"/>
  <c r="B51" i="3"/>
  <c r="X50" i="3"/>
  <c r="V50" i="3"/>
  <c r="T50" i="3"/>
  <c r="R50" i="3"/>
  <c r="P50" i="3"/>
  <c r="N50" i="3"/>
  <c r="L50" i="3"/>
  <c r="J50" i="3"/>
  <c r="H50" i="3"/>
  <c r="F50" i="3"/>
  <c r="D50" i="3"/>
  <c r="B50" i="3"/>
  <c r="X49" i="3"/>
  <c r="V49" i="3"/>
  <c r="T49" i="3"/>
  <c r="R49" i="3"/>
  <c r="P49" i="3"/>
  <c r="N49" i="3"/>
  <c r="L49" i="3"/>
  <c r="J49" i="3"/>
  <c r="H49" i="3"/>
  <c r="F49" i="3"/>
  <c r="D49" i="3"/>
  <c r="B49" i="3"/>
  <c r="X48" i="3"/>
  <c r="V48" i="3"/>
  <c r="T48" i="3"/>
  <c r="R48" i="3"/>
  <c r="P48" i="3"/>
  <c r="N48" i="3"/>
  <c r="L48" i="3"/>
  <c r="J48" i="3"/>
  <c r="H48" i="3"/>
  <c r="F48" i="3"/>
  <c r="D48" i="3"/>
  <c r="B48" i="3"/>
  <c r="X47" i="3"/>
  <c r="V47" i="3"/>
  <c r="T47" i="3"/>
  <c r="R47" i="3"/>
  <c r="P47" i="3"/>
  <c r="N47" i="3"/>
  <c r="L47" i="3"/>
  <c r="K47" i="3"/>
  <c r="J47" i="3"/>
  <c r="I47" i="3"/>
  <c r="H47" i="3"/>
  <c r="G47" i="3"/>
  <c r="F47" i="3"/>
  <c r="E47" i="3"/>
  <c r="D47" i="3"/>
  <c r="C47" i="3"/>
  <c r="B47" i="3"/>
  <c r="A47" i="3"/>
  <c r="X46" i="3"/>
  <c r="W46" i="3"/>
  <c r="V46" i="3"/>
  <c r="U46" i="3"/>
  <c r="T46" i="3"/>
  <c r="S46" i="3"/>
  <c r="R46" i="3"/>
  <c r="Q46" i="3"/>
  <c r="P46" i="3"/>
  <c r="O46" i="3"/>
  <c r="N46" i="3"/>
  <c r="M46" i="3"/>
  <c r="L46" i="3"/>
  <c r="K46" i="3"/>
  <c r="J46" i="3"/>
  <c r="I46" i="3"/>
  <c r="H46" i="3"/>
  <c r="G46" i="3"/>
  <c r="F46" i="3"/>
  <c r="E46" i="3"/>
  <c r="D46" i="3"/>
  <c r="C46" i="3"/>
  <c r="B46" i="3"/>
  <c r="A46" i="3"/>
  <c r="X45" i="3"/>
  <c r="B101" i="6"/>
  <c r="B100" i="6"/>
  <c r="V45" i="3"/>
  <c r="B99" i="6"/>
  <c r="B98" i="6"/>
  <c r="T45" i="3"/>
  <c r="B97" i="6"/>
  <c r="B96" i="6"/>
  <c r="R45" i="3"/>
  <c r="B95" i="6"/>
  <c r="Q45" i="3"/>
  <c r="B94" i="6"/>
  <c r="P45" i="3"/>
  <c r="B93" i="6"/>
  <c r="B92" i="6"/>
  <c r="N45" i="3"/>
  <c r="B91" i="6"/>
  <c r="M45" i="3"/>
  <c r="B90" i="6"/>
  <c r="L45" i="3"/>
  <c r="B89" i="6"/>
  <c r="B88" i="6"/>
  <c r="J45" i="3"/>
  <c r="B87" i="6"/>
  <c r="I45" i="3"/>
  <c r="B86" i="6"/>
  <c r="H45" i="3"/>
  <c r="B85" i="6"/>
  <c r="B84" i="6"/>
  <c r="F45" i="3"/>
  <c r="B83" i="6"/>
  <c r="B82" i="6"/>
  <c r="D45" i="3"/>
  <c r="B81" i="6"/>
  <c r="B80" i="6"/>
  <c r="B45" i="3"/>
  <c r="B79" i="6"/>
  <c r="A45" i="3"/>
  <c r="B78" i="6"/>
  <c r="X44" i="3"/>
  <c r="B77" i="6"/>
  <c r="B76" i="6"/>
  <c r="B75" i="6"/>
  <c r="U44" i="3"/>
  <c r="B74" i="6"/>
  <c r="B73" i="6"/>
  <c r="B72" i="6"/>
  <c r="R44" i="3"/>
  <c r="B71" i="6"/>
  <c r="B70" i="6"/>
  <c r="P44" i="3"/>
  <c r="B69" i="6"/>
  <c r="B68" i="6"/>
  <c r="N44" i="3"/>
  <c r="B67" i="6"/>
  <c r="B66" i="6"/>
  <c r="L44" i="3"/>
  <c r="B65" i="6"/>
  <c r="B64" i="6"/>
  <c r="J44" i="3"/>
  <c r="B63" i="6"/>
  <c r="I44" i="3"/>
  <c r="B62" i="6"/>
  <c r="B61" i="6"/>
  <c r="B60" i="6"/>
  <c r="B59" i="6"/>
  <c r="E44" i="3"/>
  <c r="B58" i="6"/>
  <c r="B57" i="6"/>
  <c r="B56" i="6"/>
  <c r="B44" i="3"/>
  <c r="B55" i="6"/>
  <c r="A44" i="3"/>
  <c r="B54" i="6"/>
  <c r="X43" i="3"/>
  <c r="B53" i="6"/>
  <c r="B52" i="6"/>
  <c r="V43" i="3"/>
  <c r="B51" i="6"/>
  <c r="B50" i="6"/>
  <c r="T43" i="3"/>
  <c r="B49" i="6"/>
  <c r="B48" i="6"/>
  <c r="R43" i="3"/>
  <c r="B47" i="6"/>
  <c r="Q43" i="3"/>
  <c r="B46" i="6"/>
  <c r="P43" i="3"/>
  <c r="B45" i="6"/>
  <c r="O43" i="3"/>
  <c r="B44" i="6"/>
  <c r="N43" i="3"/>
  <c r="B43" i="6"/>
  <c r="M43" i="3"/>
  <c r="B42" i="6"/>
  <c r="L43" i="3"/>
  <c r="B41" i="6"/>
  <c r="K43" i="3"/>
  <c r="B40" i="6"/>
  <c r="J43" i="3"/>
  <c r="B39" i="6"/>
  <c r="I43" i="3"/>
  <c r="B38" i="6"/>
  <c r="H43" i="3"/>
  <c r="B37" i="6"/>
  <c r="G43" i="3"/>
  <c r="B36" i="6"/>
  <c r="F43" i="3"/>
  <c r="B35" i="6"/>
  <c r="E43" i="3"/>
  <c r="B34" i="6"/>
  <c r="D43" i="3"/>
  <c r="B33" i="6"/>
  <c r="C43" i="3"/>
  <c r="B32" i="6"/>
  <c r="B43" i="3"/>
  <c r="B31" i="6"/>
  <c r="A43" i="3"/>
  <c r="B30" i="6"/>
  <c r="X42" i="3"/>
  <c r="B29" i="6"/>
  <c r="W42" i="3"/>
  <c r="B28" i="6"/>
  <c r="V42" i="3"/>
  <c r="B27" i="6"/>
  <c r="U42" i="3"/>
  <c r="B26" i="6"/>
  <c r="T42" i="3"/>
  <c r="B25" i="6"/>
  <c r="S42" i="3"/>
  <c r="B24" i="6"/>
  <c r="R42" i="3"/>
  <c r="B23" i="6"/>
  <c r="Q42" i="3"/>
  <c r="B22" i="6"/>
  <c r="P42" i="3"/>
  <c r="B21" i="6"/>
  <c r="O42" i="3"/>
  <c r="B20" i="6"/>
  <c r="N42" i="3"/>
  <c r="B19" i="6"/>
  <c r="M42" i="3"/>
  <c r="B18" i="6"/>
  <c r="L42" i="3"/>
  <c r="B17" i="6"/>
  <c r="K42" i="3"/>
  <c r="B16" i="6"/>
  <c r="J42" i="3"/>
  <c r="B15" i="6"/>
  <c r="I42" i="3"/>
  <c r="B14" i="6"/>
  <c r="H42" i="3"/>
  <c r="B13" i="6"/>
  <c r="G42" i="3"/>
  <c r="B12" i="6"/>
  <c r="F42" i="3"/>
  <c r="B11" i="6"/>
  <c r="E42" i="3"/>
  <c r="B10" i="6"/>
  <c r="D42" i="3"/>
  <c r="B9" i="6"/>
  <c r="C42" i="3"/>
  <c r="B8" i="6"/>
  <c r="B42" i="3"/>
  <c r="B7" i="6"/>
  <c r="A42" i="3"/>
  <c r="P56" i="3"/>
  <c r="J287" i="5" l="1"/>
  <c r="I287" i="5"/>
  <c r="J289" i="5" s="1"/>
  <c r="I83" i="5"/>
  <c r="J83" i="5" s="1"/>
  <c r="I170" i="5"/>
  <c r="J171" i="5" s="1"/>
  <c r="I233" i="5"/>
  <c r="J233" i="5" s="1"/>
  <c r="I251" i="5"/>
  <c r="J251" i="5"/>
  <c r="J253" i="5"/>
  <c r="J258" i="5"/>
  <c r="I281" i="5"/>
  <c r="J281" i="5"/>
  <c r="J278" i="5"/>
  <c r="J316" i="5"/>
  <c r="J342" i="5"/>
  <c r="J156" i="5"/>
  <c r="J142" i="5"/>
  <c r="J172" i="5"/>
  <c r="J219" i="5"/>
  <c r="J250" i="5"/>
  <c r="I278" i="5"/>
  <c r="J315" i="5"/>
  <c r="J325" i="5"/>
  <c r="J202" i="5"/>
  <c r="J328" i="5"/>
  <c r="J211" i="5"/>
  <c r="J214" i="5"/>
  <c r="J300" i="5"/>
  <c r="J344" i="5"/>
  <c r="J108" i="5"/>
  <c r="J288" i="5"/>
  <c r="J155" i="5"/>
  <c r="J282" i="5"/>
  <c r="J329" i="5"/>
  <c r="N21" i="3"/>
  <c r="V38" i="3"/>
  <c r="V19" i="3"/>
  <c r="S43" i="3"/>
  <c r="W44" i="3"/>
  <c r="M47" i="3"/>
  <c r="S47" i="3"/>
  <c r="W47" i="3"/>
  <c r="C48" i="3"/>
  <c r="G48" i="3"/>
  <c r="O48" i="3"/>
  <c r="U48" i="3"/>
  <c r="W48" i="3"/>
  <c r="C49" i="3"/>
  <c r="G49" i="3"/>
  <c r="K49" i="3"/>
  <c r="O49" i="3"/>
  <c r="S49" i="3"/>
  <c r="W49" i="3"/>
  <c r="C50" i="3"/>
  <c r="G50" i="3"/>
  <c r="K50" i="3"/>
  <c r="O50" i="3"/>
  <c r="S50" i="3"/>
  <c r="W50" i="3"/>
  <c r="C51" i="3"/>
  <c r="G51" i="3"/>
  <c r="K51" i="3"/>
  <c r="O51" i="3"/>
  <c r="S51" i="3"/>
  <c r="A52" i="3"/>
  <c r="E52" i="3"/>
  <c r="I52" i="3"/>
  <c r="M52" i="3"/>
  <c r="Q52" i="3"/>
  <c r="U52" i="3"/>
  <c r="C53" i="3"/>
  <c r="K53" i="3"/>
  <c r="M53" i="3"/>
  <c r="Q53" i="3"/>
  <c r="U53" i="3"/>
  <c r="A54" i="3"/>
  <c r="E54" i="3"/>
  <c r="I54" i="3"/>
  <c r="M54" i="3"/>
  <c r="G55" i="3"/>
  <c r="W55" i="3"/>
  <c r="H56" i="3"/>
  <c r="F9" i="3"/>
  <c r="F17" i="3"/>
  <c r="N24" i="3"/>
  <c r="V29" i="3"/>
  <c r="F35" i="3"/>
  <c r="S44" i="3"/>
  <c r="E55" i="3"/>
  <c r="U55" i="3"/>
  <c r="M56" i="3"/>
  <c r="E57" i="3"/>
  <c r="V6" i="3"/>
  <c r="N9" i="3"/>
  <c r="F12" i="3"/>
  <c r="V14" i="3"/>
  <c r="N17" i="3"/>
  <c r="F20" i="3"/>
  <c r="V24" i="3"/>
  <c r="N27" i="3"/>
  <c r="F30" i="3"/>
  <c r="V32" i="3"/>
  <c r="N35" i="3"/>
  <c r="F38" i="3"/>
  <c r="O47" i="3"/>
  <c r="Q47" i="3"/>
  <c r="U47" i="3"/>
  <c r="A48" i="3"/>
  <c r="E48" i="3"/>
  <c r="I48" i="3"/>
  <c r="K48" i="3"/>
  <c r="M48" i="3"/>
  <c r="Q48" i="3"/>
  <c r="S48" i="3"/>
  <c r="A49" i="3"/>
  <c r="E49" i="3"/>
  <c r="I49" i="3"/>
  <c r="M49" i="3"/>
  <c r="Q49" i="3"/>
  <c r="U49" i="3"/>
  <c r="A50" i="3"/>
  <c r="E50" i="3"/>
  <c r="I50" i="3"/>
  <c r="M50" i="3"/>
  <c r="Q50" i="3"/>
  <c r="U50" i="3"/>
  <c r="A51" i="3"/>
  <c r="E51" i="3"/>
  <c r="I51" i="3"/>
  <c r="M51" i="3"/>
  <c r="Q51" i="3"/>
  <c r="U51" i="3"/>
  <c r="W51" i="3"/>
  <c r="C52" i="3"/>
  <c r="G52" i="3"/>
  <c r="K52" i="3"/>
  <c r="O52" i="3"/>
  <c r="S52" i="3"/>
  <c r="W52" i="3"/>
  <c r="A53" i="3"/>
  <c r="E53" i="3"/>
  <c r="G53" i="3"/>
  <c r="I53" i="3"/>
  <c r="O53" i="3"/>
  <c r="S53" i="3"/>
  <c r="W53" i="3"/>
  <c r="C54" i="3"/>
  <c r="G54" i="3"/>
  <c r="K54" i="3"/>
  <c r="O54" i="3"/>
  <c r="X54" i="3"/>
  <c r="O56" i="3"/>
  <c r="X56" i="3"/>
  <c r="G57" i="3"/>
  <c r="N6" i="3"/>
  <c r="V11" i="3"/>
  <c r="N14" i="3"/>
  <c r="F27" i="3"/>
  <c r="N32" i="3"/>
  <c r="V37" i="3"/>
  <c r="O44" i="3"/>
  <c r="W45" i="3"/>
  <c r="C55" i="3"/>
  <c r="S55" i="3"/>
  <c r="D56" i="3"/>
  <c r="K56" i="3"/>
  <c r="C57" i="3"/>
  <c r="F7" i="3"/>
  <c r="V9" i="3"/>
  <c r="N12" i="3"/>
  <c r="F15" i="3"/>
  <c r="V17" i="3"/>
  <c r="N20" i="3"/>
  <c r="F25" i="3"/>
  <c r="V27" i="3"/>
  <c r="N30" i="3"/>
  <c r="F33" i="3"/>
  <c r="V35" i="3"/>
  <c r="N38" i="3"/>
  <c r="D44" i="3"/>
  <c r="V44" i="3"/>
  <c r="K44" i="3"/>
  <c r="R54" i="3"/>
  <c r="A55" i="3"/>
  <c r="Q55" i="3"/>
  <c r="I56" i="3"/>
  <c r="A57" i="3"/>
  <c r="Q57" i="3"/>
  <c r="N7" i="3"/>
  <c r="F10" i="3"/>
  <c r="V12" i="3"/>
  <c r="N15" i="3"/>
  <c r="F18" i="3"/>
  <c r="V20" i="3"/>
  <c r="N25" i="3"/>
  <c r="F28" i="3"/>
  <c r="V30" i="3"/>
  <c r="N33" i="3"/>
  <c r="F36" i="3"/>
  <c r="U39" i="3"/>
  <c r="M39" i="3"/>
  <c r="E39" i="3"/>
  <c r="U38" i="3"/>
  <c r="M38" i="3"/>
  <c r="E38" i="3"/>
  <c r="U37" i="3"/>
  <c r="M37" i="3"/>
  <c r="E37" i="3"/>
  <c r="U36" i="3"/>
  <c r="M36" i="3"/>
  <c r="E36" i="3"/>
  <c r="U35" i="3"/>
  <c r="M35" i="3"/>
  <c r="E35" i="3"/>
  <c r="U34" i="3"/>
  <c r="M34" i="3"/>
  <c r="E34" i="3"/>
  <c r="U33" i="3"/>
  <c r="M33" i="3"/>
  <c r="E33" i="3"/>
  <c r="U32" i="3"/>
  <c r="M32" i="3"/>
  <c r="E32" i="3"/>
  <c r="U31" i="3"/>
  <c r="M31" i="3"/>
  <c r="E31" i="3"/>
  <c r="U30" i="3"/>
  <c r="M30" i="3"/>
  <c r="E30" i="3"/>
  <c r="U29" i="3"/>
  <c r="M29" i="3"/>
  <c r="E29" i="3"/>
  <c r="U28" i="3"/>
  <c r="M28" i="3"/>
  <c r="E28" i="3"/>
  <c r="U27" i="3"/>
  <c r="M27" i="3"/>
  <c r="E27" i="3"/>
  <c r="U26" i="3"/>
  <c r="M26" i="3"/>
  <c r="E26" i="3"/>
  <c r="U25" i="3"/>
  <c r="M25" i="3"/>
  <c r="E25" i="3"/>
  <c r="U24" i="3"/>
  <c r="M24" i="3"/>
  <c r="E24" i="3"/>
  <c r="T39" i="3"/>
  <c r="L39" i="3"/>
  <c r="D39" i="3"/>
  <c r="T38" i="3"/>
  <c r="L38" i="3"/>
  <c r="D38" i="3"/>
  <c r="T37" i="3"/>
  <c r="L37" i="3"/>
  <c r="D37" i="3"/>
  <c r="T36" i="3"/>
  <c r="L36" i="3"/>
  <c r="D36" i="3"/>
  <c r="T35" i="3"/>
  <c r="L35" i="3"/>
  <c r="D35" i="3"/>
  <c r="T34" i="3"/>
  <c r="L34" i="3"/>
  <c r="D34" i="3"/>
  <c r="T33" i="3"/>
  <c r="L33" i="3"/>
  <c r="D33" i="3"/>
  <c r="T32" i="3"/>
  <c r="L32" i="3"/>
  <c r="D32" i="3"/>
  <c r="T31" i="3"/>
  <c r="L31" i="3"/>
  <c r="D31" i="3"/>
  <c r="T30" i="3"/>
  <c r="L30" i="3"/>
  <c r="D30" i="3"/>
  <c r="T29" i="3"/>
  <c r="L29" i="3"/>
  <c r="D29" i="3"/>
  <c r="T28" i="3"/>
  <c r="L28" i="3"/>
  <c r="D28" i="3"/>
  <c r="T27" i="3"/>
  <c r="L27" i="3"/>
  <c r="D27" i="3"/>
  <c r="T26" i="3"/>
  <c r="L26" i="3"/>
  <c r="D26" i="3"/>
  <c r="T25" i="3"/>
  <c r="L25" i="3"/>
  <c r="D25" i="3"/>
  <c r="T24" i="3"/>
  <c r="L24" i="3"/>
  <c r="D24" i="3"/>
  <c r="S39" i="3"/>
  <c r="K39" i="3"/>
  <c r="C39" i="3"/>
  <c r="S38" i="3"/>
  <c r="K38" i="3"/>
  <c r="C38" i="3"/>
  <c r="S37" i="3"/>
  <c r="K37" i="3"/>
  <c r="C37" i="3"/>
  <c r="S36" i="3"/>
  <c r="K36" i="3"/>
  <c r="C36" i="3"/>
  <c r="S35" i="3"/>
  <c r="K35" i="3"/>
  <c r="C35" i="3"/>
  <c r="S34" i="3"/>
  <c r="K34" i="3"/>
  <c r="C34" i="3"/>
  <c r="S33" i="3"/>
  <c r="K33" i="3"/>
  <c r="C33" i="3"/>
  <c r="S32" i="3"/>
  <c r="K32" i="3"/>
  <c r="C32" i="3"/>
  <c r="S31" i="3"/>
  <c r="K31" i="3"/>
  <c r="C31" i="3"/>
  <c r="S30" i="3"/>
  <c r="K30" i="3"/>
  <c r="C30" i="3"/>
  <c r="S29" i="3"/>
  <c r="K29" i="3"/>
  <c r="C29" i="3"/>
  <c r="S28" i="3"/>
  <c r="K28" i="3"/>
  <c r="C28" i="3"/>
  <c r="S27" i="3"/>
  <c r="K27" i="3"/>
  <c r="C27" i="3"/>
  <c r="S26" i="3"/>
  <c r="K26" i="3"/>
  <c r="C26" i="3"/>
  <c r="S25" i="3"/>
  <c r="K25" i="3"/>
  <c r="C25" i="3"/>
  <c r="S24" i="3"/>
  <c r="K24" i="3"/>
  <c r="C24" i="3"/>
  <c r="R39" i="3"/>
  <c r="J39" i="3"/>
  <c r="B39" i="3"/>
  <c r="R38" i="3"/>
  <c r="J38" i="3"/>
  <c r="B38" i="3"/>
  <c r="R37" i="3"/>
  <c r="J37" i="3"/>
  <c r="B37" i="3"/>
  <c r="R36" i="3"/>
  <c r="J36" i="3"/>
  <c r="B36" i="3"/>
  <c r="R35" i="3"/>
  <c r="J35" i="3"/>
  <c r="B35" i="3"/>
  <c r="R34" i="3"/>
  <c r="J34" i="3"/>
  <c r="B34" i="3"/>
  <c r="R33" i="3"/>
  <c r="J33" i="3"/>
  <c r="B33" i="3"/>
  <c r="R32" i="3"/>
  <c r="J32" i="3"/>
  <c r="B32" i="3"/>
  <c r="R31" i="3"/>
  <c r="J31" i="3"/>
  <c r="B31" i="3"/>
  <c r="R30" i="3"/>
  <c r="J30" i="3"/>
  <c r="B30" i="3"/>
  <c r="R29" i="3"/>
  <c r="J29" i="3"/>
  <c r="B29" i="3"/>
  <c r="R28" i="3"/>
  <c r="J28" i="3"/>
  <c r="B28" i="3"/>
  <c r="R27" i="3"/>
  <c r="J27" i="3"/>
  <c r="B27" i="3"/>
  <c r="R26" i="3"/>
  <c r="J26" i="3"/>
  <c r="B26" i="3"/>
  <c r="R25" i="3"/>
  <c r="J25" i="3"/>
  <c r="B25" i="3"/>
  <c r="R24" i="3"/>
  <c r="J24" i="3"/>
  <c r="B24" i="3"/>
  <c r="Q39" i="3"/>
  <c r="I39" i="3"/>
  <c r="A39" i="3"/>
  <c r="Q38" i="3"/>
  <c r="I38" i="3"/>
  <c r="A38" i="3"/>
  <c r="Q37" i="3"/>
  <c r="I37" i="3"/>
  <c r="A37" i="3"/>
  <c r="Q36" i="3"/>
  <c r="I36" i="3"/>
  <c r="A36" i="3"/>
  <c r="Q35" i="3"/>
  <c r="I35" i="3"/>
  <c r="A35" i="3"/>
  <c r="Q34" i="3"/>
  <c r="I34" i="3"/>
  <c r="A34" i="3"/>
  <c r="Q33" i="3"/>
  <c r="I33" i="3"/>
  <c r="A33" i="3"/>
  <c r="Q32" i="3"/>
  <c r="I32" i="3"/>
  <c r="A32" i="3"/>
  <c r="Q31" i="3"/>
  <c r="I31" i="3"/>
  <c r="A31" i="3"/>
  <c r="Q30" i="3"/>
  <c r="I30" i="3"/>
  <c r="A30" i="3"/>
  <c r="Q29" i="3"/>
  <c r="I29" i="3"/>
  <c r="A29" i="3"/>
  <c r="Q28" i="3"/>
  <c r="I28" i="3"/>
  <c r="A28" i="3"/>
  <c r="Q27" i="3"/>
  <c r="I27" i="3"/>
  <c r="A27" i="3"/>
  <c r="Q26" i="3"/>
  <c r="I26" i="3"/>
  <c r="A26" i="3"/>
  <c r="Q25" i="3"/>
  <c r="I25" i="3"/>
  <c r="A25" i="3"/>
  <c r="Q24" i="3"/>
  <c r="I24" i="3"/>
  <c r="A24" i="3"/>
  <c r="X39" i="3"/>
  <c r="P39" i="3"/>
  <c r="H39" i="3"/>
  <c r="X38" i="3"/>
  <c r="P38" i="3"/>
  <c r="H38" i="3"/>
  <c r="X37" i="3"/>
  <c r="P37" i="3"/>
  <c r="H37" i="3"/>
  <c r="X36" i="3"/>
  <c r="P36" i="3"/>
  <c r="H36" i="3"/>
  <c r="X35" i="3"/>
  <c r="P35" i="3"/>
  <c r="H35" i="3"/>
  <c r="X34" i="3"/>
  <c r="P34" i="3"/>
  <c r="H34" i="3"/>
  <c r="X33" i="3"/>
  <c r="P33" i="3"/>
  <c r="H33" i="3"/>
  <c r="X32" i="3"/>
  <c r="P32" i="3"/>
  <c r="H32" i="3"/>
  <c r="X31" i="3"/>
  <c r="P31" i="3"/>
  <c r="H31" i="3"/>
  <c r="X30" i="3"/>
  <c r="P30" i="3"/>
  <c r="H30" i="3"/>
  <c r="X29" i="3"/>
  <c r="P29" i="3"/>
  <c r="H29" i="3"/>
  <c r="X28" i="3"/>
  <c r="P28" i="3"/>
  <c r="H28" i="3"/>
  <c r="X27" i="3"/>
  <c r="P27" i="3"/>
  <c r="H27" i="3"/>
  <c r="X26" i="3"/>
  <c r="P26" i="3"/>
  <c r="H26" i="3"/>
  <c r="X25" i="3"/>
  <c r="P25" i="3"/>
  <c r="H25" i="3"/>
  <c r="X24" i="3"/>
  <c r="P24" i="3"/>
  <c r="H24" i="3"/>
  <c r="W39" i="3"/>
  <c r="O39" i="3"/>
  <c r="G39" i="3"/>
  <c r="W38" i="3"/>
  <c r="O38" i="3"/>
  <c r="G38" i="3"/>
  <c r="W37" i="3"/>
  <c r="O37" i="3"/>
  <c r="G37" i="3"/>
  <c r="W36" i="3"/>
  <c r="O36" i="3"/>
  <c r="G36" i="3"/>
  <c r="W35" i="3"/>
  <c r="O35" i="3"/>
  <c r="G35" i="3"/>
  <c r="W34" i="3"/>
  <c r="O34" i="3"/>
  <c r="G34" i="3"/>
  <c r="W33" i="3"/>
  <c r="O33" i="3"/>
  <c r="G33" i="3"/>
  <c r="W32" i="3"/>
  <c r="O32" i="3"/>
  <c r="G32" i="3"/>
  <c r="W31" i="3"/>
  <c r="O31" i="3"/>
  <c r="G31" i="3"/>
  <c r="W30" i="3"/>
  <c r="O30" i="3"/>
  <c r="G30" i="3"/>
  <c r="W29" i="3"/>
  <c r="O29" i="3"/>
  <c r="G29" i="3"/>
  <c r="W28" i="3"/>
  <c r="O28" i="3"/>
  <c r="G28" i="3"/>
  <c r="W27" i="3"/>
  <c r="O27" i="3"/>
  <c r="G27" i="3"/>
  <c r="W26" i="3"/>
  <c r="O26" i="3"/>
  <c r="G26" i="3"/>
  <c r="W25" i="3"/>
  <c r="O25" i="3"/>
  <c r="G25" i="3"/>
  <c r="W24" i="3"/>
  <c r="O24" i="3"/>
  <c r="G24" i="3"/>
  <c r="U43" i="3"/>
  <c r="F44" i="3"/>
  <c r="B54" i="3"/>
  <c r="D54" i="3"/>
  <c r="F54" i="3"/>
  <c r="H54" i="3"/>
  <c r="J54" i="3"/>
  <c r="L54" i="3"/>
  <c r="N54" i="3"/>
  <c r="P54" i="3"/>
  <c r="W54" i="3"/>
  <c r="O55" i="3"/>
  <c r="G56" i="3"/>
  <c r="W56" i="3"/>
  <c r="O57" i="3"/>
  <c r="V7" i="3"/>
  <c r="N10" i="3"/>
  <c r="F13" i="3"/>
  <c r="V15" i="3"/>
  <c r="N18" i="3"/>
  <c r="F21" i="3"/>
  <c r="V25" i="3"/>
  <c r="N28" i="3"/>
  <c r="F31" i="3"/>
  <c r="V33" i="3"/>
  <c r="N36" i="3"/>
  <c r="F39" i="3"/>
  <c r="M44" i="3"/>
  <c r="B6" i="6"/>
  <c r="W57" i="3"/>
  <c r="U57" i="3"/>
  <c r="S57" i="3"/>
  <c r="C44" i="3"/>
  <c r="K45" i="3"/>
  <c r="U54" i="3"/>
  <c r="M55" i="3"/>
  <c r="E56" i="3"/>
  <c r="U56" i="3"/>
  <c r="M57" i="3"/>
  <c r="F8" i="3"/>
  <c r="V10" i="3"/>
  <c r="N13" i="3"/>
  <c r="F16" i="3"/>
  <c r="V18" i="3"/>
  <c r="F26" i="3"/>
  <c r="V28" i="3"/>
  <c r="N31" i="3"/>
  <c r="F34" i="3"/>
  <c r="V36" i="3"/>
  <c r="N39" i="3"/>
  <c r="T44" i="3"/>
  <c r="E45" i="3"/>
  <c r="S45" i="3"/>
  <c r="G44" i="3"/>
  <c r="O45" i="3"/>
  <c r="D350" i="5"/>
  <c r="D344" i="5"/>
  <c r="D233" i="5"/>
  <c r="D359" i="5"/>
  <c r="D311" i="5"/>
  <c r="D302" i="5"/>
  <c r="D341" i="5"/>
  <c r="D365" i="5"/>
  <c r="D353" i="5"/>
  <c r="D326" i="5"/>
  <c r="D323" i="5"/>
  <c r="D320" i="5"/>
  <c r="D299" i="5"/>
  <c r="D290" i="5"/>
  <c r="D281" i="5"/>
  <c r="D263" i="5"/>
  <c r="D278" i="5"/>
  <c r="D197" i="5"/>
  <c r="D182" i="5"/>
  <c r="D245" i="5"/>
  <c r="D206" i="5"/>
  <c r="D152" i="5"/>
  <c r="D137" i="5"/>
  <c r="D296" i="5"/>
  <c r="D257" i="5"/>
  <c r="D212" i="5"/>
  <c r="D176" i="5"/>
  <c r="D161" i="5"/>
  <c r="D185" i="5"/>
  <c r="D209" i="5"/>
  <c r="D170" i="5"/>
  <c r="D155" i="5"/>
  <c r="D314" i="5"/>
  <c r="D236" i="5"/>
  <c r="D305" i="5"/>
  <c r="D221" i="5"/>
  <c r="D218" i="5"/>
  <c r="D242" i="5"/>
  <c r="D188" i="5"/>
  <c r="D158" i="5"/>
  <c r="D101" i="5"/>
  <c r="D107" i="5"/>
  <c r="D83" i="5"/>
  <c r="D287" i="5"/>
  <c r="D173" i="5"/>
  <c r="U21" i="3"/>
  <c r="M21" i="3"/>
  <c r="E21" i="3"/>
  <c r="U20" i="3"/>
  <c r="M20" i="3"/>
  <c r="E20" i="3"/>
  <c r="U19" i="3"/>
  <c r="M19" i="3"/>
  <c r="E19" i="3"/>
  <c r="U18" i="3"/>
  <c r="M18" i="3"/>
  <c r="E18" i="3"/>
  <c r="U17" i="3"/>
  <c r="M17" i="3"/>
  <c r="E17" i="3"/>
  <c r="U16" i="3"/>
  <c r="M16" i="3"/>
  <c r="E16" i="3"/>
  <c r="U15" i="3"/>
  <c r="M15" i="3"/>
  <c r="E15" i="3"/>
  <c r="U14" i="3"/>
  <c r="M14" i="3"/>
  <c r="E14" i="3"/>
  <c r="U13" i="3"/>
  <c r="M13" i="3"/>
  <c r="E13" i="3"/>
  <c r="U12" i="3"/>
  <c r="M12" i="3"/>
  <c r="E12" i="3"/>
  <c r="U11" i="3"/>
  <c r="M11" i="3"/>
  <c r="E11" i="3"/>
  <c r="U10" i="3"/>
  <c r="M10" i="3"/>
  <c r="E10" i="3"/>
  <c r="U9" i="3"/>
  <c r="M9" i="3"/>
  <c r="E9" i="3"/>
  <c r="U8" i="3"/>
  <c r="M8" i="3"/>
  <c r="E8" i="3"/>
  <c r="U7" i="3"/>
  <c r="M7" i="3"/>
  <c r="E7" i="3"/>
  <c r="U6" i="3"/>
  <c r="M6" i="3"/>
  <c r="E6" i="3"/>
  <c r="D116" i="5"/>
  <c r="T21" i="3"/>
  <c r="L21" i="3"/>
  <c r="D21" i="3"/>
  <c r="T20" i="3"/>
  <c r="L20" i="3"/>
  <c r="D20" i="3"/>
  <c r="T19" i="3"/>
  <c r="L19" i="3"/>
  <c r="D19" i="3"/>
  <c r="T18" i="3"/>
  <c r="L18" i="3"/>
  <c r="D18" i="3"/>
  <c r="T17" i="3"/>
  <c r="L17" i="3"/>
  <c r="D17" i="3"/>
  <c r="T16" i="3"/>
  <c r="L16" i="3"/>
  <c r="D16" i="3"/>
  <c r="T15" i="3"/>
  <c r="L15" i="3"/>
  <c r="D15" i="3"/>
  <c r="T14" i="3"/>
  <c r="L14" i="3"/>
  <c r="D14" i="3"/>
  <c r="T13" i="3"/>
  <c r="L13" i="3"/>
  <c r="D13" i="3"/>
  <c r="T12" i="3"/>
  <c r="L12" i="3"/>
  <c r="D12" i="3"/>
  <c r="T11" i="3"/>
  <c r="L11" i="3"/>
  <c r="D11" i="3"/>
  <c r="T10" i="3"/>
  <c r="L10" i="3"/>
  <c r="D10" i="3"/>
  <c r="T9" i="3"/>
  <c r="L9" i="3"/>
  <c r="D9" i="3"/>
  <c r="T8" i="3"/>
  <c r="L8" i="3"/>
  <c r="D8" i="3"/>
  <c r="T7" i="3"/>
  <c r="L7" i="3"/>
  <c r="D7" i="3"/>
  <c r="T6" i="3"/>
  <c r="L6" i="3"/>
  <c r="D6" i="3"/>
  <c r="D92" i="5"/>
  <c r="S21" i="3"/>
  <c r="K21" i="3"/>
  <c r="C21" i="3"/>
  <c r="S20" i="3"/>
  <c r="K20" i="3"/>
  <c r="C20" i="3"/>
  <c r="S19" i="3"/>
  <c r="K19" i="3"/>
  <c r="C19" i="3"/>
  <c r="S18" i="3"/>
  <c r="K18" i="3"/>
  <c r="C18" i="3"/>
  <c r="S17" i="3"/>
  <c r="K17" i="3"/>
  <c r="C17" i="3"/>
  <c r="S16" i="3"/>
  <c r="K16" i="3"/>
  <c r="C16" i="3"/>
  <c r="S15" i="3"/>
  <c r="K15" i="3"/>
  <c r="C15" i="3"/>
  <c r="S14" i="3"/>
  <c r="K14" i="3"/>
  <c r="C14" i="3"/>
  <c r="S13" i="3"/>
  <c r="K13" i="3"/>
  <c r="C13" i="3"/>
  <c r="S12" i="3"/>
  <c r="K12" i="3"/>
  <c r="C12" i="3"/>
  <c r="S11" i="3"/>
  <c r="K11" i="3"/>
  <c r="C11" i="3"/>
  <c r="S10" i="3"/>
  <c r="K10" i="3"/>
  <c r="C10" i="3"/>
  <c r="S9" i="3"/>
  <c r="K9" i="3"/>
  <c r="C9" i="3"/>
  <c r="S8" i="3"/>
  <c r="K8" i="3"/>
  <c r="C8" i="3"/>
  <c r="S7" i="3"/>
  <c r="K7" i="3"/>
  <c r="C7" i="3"/>
  <c r="S6" i="3"/>
  <c r="K6" i="3"/>
  <c r="C6" i="3"/>
  <c r="R21" i="3"/>
  <c r="J21" i="3"/>
  <c r="B21" i="3"/>
  <c r="R20" i="3"/>
  <c r="J20" i="3"/>
  <c r="B20" i="3"/>
  <c r="R19" i="3"/>
  <c r="J19" i="3"/>
  <c r="B19" i="3"/>
  <c r="R18" i="3"/>
  <c r="J18" i="3"/>
  <c r="B18" i="3"/>
  <c r="R17" i="3"/>
  <c r="J17" i="3"/>
  <c r="B17" i="3"/>
  <c r="R16" i="3"/>
  <c r="J16" i="3"/>
  <c r="B16" i="3"/>
  <c r="R15" i="3"/>
  <c r="J15" i="3"/>
  <c r="B15" i="3"/>
  <c r="R14" i="3"/>
  <c r="J14" i="3"/>
  <c r="B14" i="3"/>
  <c r="R13" i="3"/>
  <c r="J13" i="3"/>
  <c r="B13" i="3"/>
  <c r="R12" i="3"/>
  <c r="J12" i="3"/>
  <c r="B12" i="3"/>
  <c r="R11" i="3"/>
  <c r="J11" i="3"/>
  <c r="B11" i="3"/>
  <c r="R10" i="3"/>
  <c r="J10" i="3"/>
  <c r="B10" i="3"/>
  <c r="R9" i="3"/>
  <c r="J9" i="3"/>
  <c r="B9" i="3"/>
  <c r="R8" i="3"/>
  <c r="J8" i="3"/>
  <c r="B8" i="3"/>
  <c r="R7" i="3"/>
  <c r="J7" i="3"/>
  <c r="B7" i="3"/>
  <c r="R6" i="3"/>
  <c r="J6" i="3"/>
  <c r="B6" i="3"/>
  <c r="Q21" i="3"/>
  <c r="I21" i="3"/>
  <c r="A21" i="3"/>
  <c r="Q20" i="3"/>
  <c r="I20" i="3"/>
  <c r="A20" i="3"/>
  <c r="Q19" i="3"/>
  <c r="I19" i="3"/>
  <c r="A19" i="3"/>
  <c r="Q18" i="3"/>
  <c r="I18" i="3"/>
  <c r="A18" i="3"/>
  <c r="Q17" i="3"/>
  <c r="I17" i="3"/>
  <c r="A17" i="3"/>
  <c r="Q16" i="3"/>
  <c r="I16" i="3"/>
  <c r="A16" i="3"/>
  <c r="Q15" i="3"/>
  <c r="I15" i="3"/>
  <c r="A15" i="3"/>
  <c r="Q14" i="3"/>
  <c r="I14" i="3"/>
  <c r="A14" i="3"/>
  <c r="Q13" i="3"/>
  <c r="I13" i="3"/>
  <c r="A13" i="3"/>
  <c r="Q12" i="3"/>
  <c r="I12" i="3"/>
  <c r="A12" i="3"/>
  <c r="Q11" i="3"/>
  <c r="I11" i="3"/>
  <c r="A11" i="3"/>
  <c r="Q10" i="3"/>
  <c r="I10" i="3"/>
  <c r="A10" i="3"/>
  <c r="Q9" i="3"/>
  <c r="I9" i="3"/>
  <c r="A9" i="3"/>
  <c r="Q8" i="3"/>
  <c r="I8" i="3"/>
  <c r="A8" i="3"/>
  <c r="Q7" i="3"/>
  <c r="I7" i="3"/>
  <c r="A7" i="3"/>
  <c r="Q6" i="3"/>
  <c r="I6" i="3"/>
  <c r="A6" i="3"/>
  <c r="X21" i="3"/>
  <c r="P21" i="3"/>
  <c r="H21" i="3"/>
  <c r="X20" i="3"/>
  <c r="P20" i="3"/>
  <c r="H20" i="3"/>
  <c r="X19" i="3"/>
  <c r="P19" i="3"/>
  <c r="H19" i="3"/>
  <c r="X18" i="3"/>
  <c r="P18" i="3"/>
  <c r="H18" i="3"/>
  <c r="X17" i="3"/>
  <c r="P17" i="3"/>
  <c r="H17" i="3"/>
  <c r="X16" i="3"/>
  <c r="P16" i="3"/>
  <c r="H16" i="3"/>
  <c r="X15" i="3"/>
  <c r="P15" i="3"/>
  <c r="H15" i="3"/>
  <c r="X14" i="3"/>
  <c r="P14" i="3"/>
  <c r="H14" i="3"/>
  <c r="X13" i="3"/>
  <c r="P13" i="3"/>
  <c r="H13" i="3"/>
  <c r="X12" i="3"/>
  <c r="P12" i="3"/>
  <c r="H12" i="3"/>
  <c r="X11" i="3"/>
  <c r="P11" i="3"/>
  <c r="H11" i="3"/>
  <c r="X10" i="3"/>
  <c r="P10" i="3"/>
  <c r="H10" i="3"/>
  <c r="X9" i="3"/>
  <c r="P9" i="3"/>
  <c r="H9" i="3"/>
  <c r="X8" i="3"/>
  <c r="P8" i="3"/>
  <c r="H8" i="3"/>
  <c r="X7" i="3"/>
  <c r="P7" i="3"/>
  <c r="H7" i="3"/>
  <c r="X6" i="3"/>
  <c r="P6" i="3"/>
  <c r="H6" i="3"/>
  <c r="W21" i="3"/>
  <c r="O21" i="3"/>
  <c r="G21" i="3"/>
  <c r="W20" i="3"/>
  <c r="O20" i="3"/>
  <c r="G20" i="3"/>
  <c r="W19" i="3"/>
  <c r="O19" i="3"/>
  <c r="G19" i="3"/>
  <c r="W18" i="3"/>
  <c r="O18" i="3"/>
  <c r="G18" i="3"/>
  <c r="W17" i="3"/>
  <c r="O17" i="3"/>
  <c r="G17" i="3"/>
  <c r="W16" i="3"/>
  <c r="O16" i="3"/>
  <c r="G16" i="3"/>
  <c r="W15" i="3"/>
  <c r="O15" i="3"/>
  <c r="G15" i="3"/>
  <c r="W14" i="3"/>
  <c r="O14" i="3"/>
  <c r="G14" i="3"/>
  <c r="W13" i="3"/>
  <c r="O13" i="3"/>
  <c r="G13" i="3"/>
  <c r="W12" i="3"/>
  <c r="O12" i="3"/>
  <c r="G12" i="3"/>
  <c r="W11" i="3"/>
  <c r="O11" i="3"/>
  <c r="G11" i="3"/>
  <c r="W10" i="3"/>
  <c r="O10" i="3"/>
  <c r="G10" i="3"/>
  <c r="W9" i="3"/>
  <c r="O9" i="3"/>
  <c r="G9" i="3"/>
  <c r="W8" i="3"/>
  <c r="O8" i="3"/>
  <c r="G8" i="3"/>
  <c r="W7" i="3"/>
  <c r="O7" i="3"/>
  <c r="G7" i="3"/>
  <c r="W6" i="3"/>
  <c r="O6" i="3"/>
  <c r="G6" i="3"/>
  <c r="W43" i="3"/>
  <c r="H44" i="3"/>
  <c r="Q44" i="3"/>
  <c r="G45" i="3"/>
  <c r="S54" i="3"/>
  <c r="K55" i="3"/>
  <c r="C56" i="3"/>
  <c r="S56" i="3"/>
  <c r="K57" i="3"/>
  <c r="N8" i="3"/>
  <c r="F11" i="3"/>
  <c r="V13" i="3"/>
  <c r="N16" i="3"/>
  <c r="F19" i="3"/>
  <c r="V21" i="3"/>
  <c r="N26" i="3"/>
  <c r="F29" i="3"/>
  <c r="V31" i="3"/>
  <c r="N34" i="3"/>
  <c r="F37" i="3"/>
  <c r="V39" i="3"/>
  <c r="D98" i="5"/>
  <c r="C45" i="3"/>
  <c r="U45" i="3"/>
  <c r="Q54" i="3"/>
  <c r="I55" i="3"/>
  <c r="A56" i="3"/>
  <c r="Q56" i="3"/>
  <c r="I57" i="3"/>
  <c r="F6" i="3"/>
  <c r="V8" i="3"/>
  <c r="N11" i="3"/>
  <c r="F14" i="3"/>
  <c r="V16" i="3"/>
  <c r="N19" i="3"/>
  <c r="F24" i="3"/>
  <c r="V26" i="3"/>
  <c r="N29" i="3"/>
  <c r="F32" i="3"/>
  <c r="V34" i="3"/>
  <c r="N37" i="3"/>
  <c r="I80" i="5"/>
  <c r="J81" i="5" s="1"/>
  <c r="F49" i="5"/>
  <c r="G49" i="5" s="1"/>
  <c r="J16" i="5"/>
  <c r="I19" i="5"/>
  <c r="J22" i="5"/>
  <c r="I25" i="5"/>
  <c r="F51" i="5"/>
  <c r="J28" i="5"/>
  <c r="I31" i="5"/>
  <c r="F53" i="5"/>
  <c r="J182" i="5"/>
  <c r="I182" i="5"/>
  <c r="J184" i="5" s="1"/>
  <c r="F86" i="5"/>
  <c r="D86" i="5"/>
  <c r="I98" i="5"/>
  <c r="J100" i="5" s="1"/>
  <c r="J91" i="5"/>
  <c r="J109" i="5"/>
  <c r="I14" i="5"/>
  <c r="I20" i="5"/>
  <c r="I26" i="5"/>
  <c r="I89" i="5"/>
  <c r="J90" i="5" s="1"/>
  <c r="J93" i="5"/>
  <c r="F110" i="5"/>
  <c r="D110" i="5"/>
  <c r="I152" i="5"/>
  <c r="J153" i="5" s="1"/>
  <c r="I16" i="5"/>
  <c r="F48" i="5"/>
  <c r="J19" i="5"/>
  <c r="I22" i="5"/>
  <c r="F50" i="5"/>
  <c r="G50" i="5" s="1"/>
  <c r="F52" i="5"/>
  <c r="G52" i="5" s="1"/>
  <c r="J25" i="5"/>
  <c r="I28" i="5"/>
  <c r="J31" i="5"/>
  <c r="J94" i="5"/>
  <c r="I104" i="5"/>
  <c r="J105" i="5" s="1"/>
  <c r="J116" i="5"/>
  <c r="I116" i="5"/>
  <c r="J118" i="5" s="1"/>
  <c r="I221" i="5"/>
  <c r="I15" i="5"/>
  <c r="I21" i="5"/>
  <c r="I27" i="5"/>
  <c r="D95" i="5"/>
  <c r="J99" i="5"/>
  <c r="J92" i="5"/>
  <c r="J107" i="5"/>
  <c r="J113" i="5"/>
  <c r="I113" i="5"/>
  <c r="J115" i="5" s="1"/>
  <c r="D89" i="5"/>
  <c r="F95" i="5"/>
  <c r="I101" i="5"/>
  <c r="I122" i="5"/>
  <c r="J125" i="5"/>
  <c r="J141" i="5"/>
  <c r="J146" i="5"/>
  <c r="J148" i="5"/>
  <c r="F179" i="5"/>
  <c r="D179" i="5"/>
  <c r="J186" i="5"/>
  <c r="I206" i="5"/>
  <c r="J249" i="5"/>
  <c r="J263" i="5"/>
  <c r="I263" i="5"/>
  <c r="F119" i="5"/>
  <c r="D119" i="5"/>
  <c r="F149" i="5"/>
  <c r="D149" i="5"/>
  <c r="D131" i="5"/>
  <c r="J187" i="5"/>
  <c r="J198" i="5"/>
  <c r="I305" i="5"/>
  <c r="J305" i="5" s="1"/>
  <c r="I332" i="5"/>
  <c r="J332" i="5" s="1"/>
  <c r="D80" i="5"/>
  <c r="D104" i="5"/>
  <c r="D122" i="5"/>
  <c r="J127" i="5"/>
  <c r="J132" i="5"/>
  <c r="J143" i="5"/>
  <c r="I143" i="5"/>
  <c r="J144" i="5" s="1"/>
  <c r="I158" i="5"/>
  <c r="F164" i="5"/>
  <c r="D164" i="5"/>
  <c r="I188" i="5"/>
  <c r="J190" i="5" s="1"/>
  <c r="J201" i="5"/>
  <c r="I215" i="5"/>
  <c r="J216" i="5" s="1"/>
  <c r="D113" i="5"/>
  <c r="I128" i="5"/>
  <c r="J133" i="5"/>
  <c r="J185" i="5"/>
  <c r="J204" i="5"/>
  <c r="I236" i="5"/>
  <c r="J236" i="5" s="1"/>
  <c r="F239" i="5"/>
  <c r="D239" i="5"/>
  <c r="D125" i="5"/>
  <c r="F134" i="5"/>
  <c r="D134" i="5"/>
  <c r="I137" i="5"/>
  <c r="J161" i="5"/>
  <c r="J183" i="5"/>
  <c r="F194" i="5"/>
  <c r="D194" i="5"/>
  <c r="J200" i="5"/>
  <c r="I203" i="5"/>
  <c r="J203" i="5"/>
  <c r="J205" i="5"/>
  <c r="F266" i="5"/>
  <c r="D266" i="5"/>
  <c r="D272" i="5"/>
  <c r="F272" i="5"/>
  <c r="D128" i="5"/>
  <c r="J131" i="5"/>
  <c r="D146" i="5"/>
  <c r="J167" i="5"/>
  <c r="I167" i="5"/>
  <c r="F254" i="5"/>
  <c r="D254" i="5"/>
  <c r="I161" i="5"/>
  <c r="J163" i="5" s="1"/>
  <c r="I176" i="5"/>
  <c r="J176" i="5" s="1"/>
  <c r="I191" i="5"/>
  <c r="J192" i="5" s="1"/>
  <c r="D203" i="5"/>
  <c r="J212" i="5"/>
  <c r="D224" i="5"/>
  <c r="D227" i="5"/>
  <c r="J245" i="5"/>
  <c r="J257" i="5"/>
  <c r="J259" i="5"/>
  <c r="D140" i="5"/>
  <c r="I197" i="5"/>
  <c r="J199" i="5" s="1"/>
  <c r="D251" i="5"/>
  <c r="D260" i="5"/>
  <c r="F260" i="5"/>
  <c r="I302" i="5"/>
  <c r="J303" i="5" s="1"/>
  <c r="F317" i="5"/>
  <c r="D317" i="5"/>
  <c r="I320" i="5"/>
  <c r="J320" i="5" s="1"/>
  <c r="J147" i="5"/>
  <c r="I173" i="5"/>
  <c r="J173" i="5" s="1"/>
  <c r="J218" i="5"/>
  <c r="F224" i="5"/>
  <c r="D230" i="5"/>
  <c r="J247" i="5"/>
  <c r="J276" i="5"/>
  <c r="J290" i="5"/>
  <c r="J292" i="5"/>
  <c r="I311" i="5"/>
  <c r="J313" i="5" s="1"/>
  <c r="D191" i="5"/>
  <c r="D200" i="5"/>
  <c r="F227" i="5"/>
  <c r="I242" i="5"/>
  <c r="J242" i="5" s="1"/>
  <c r="D248" i="5"/>
  <c r="J275" i="5"/>
  <c r="I296" i="5"/>
  <c r="J297" i="5" s="1"/>
  <c r="J296" i="5"/>
  <c r="J157" i="5"/>
  <c r="D167" i="5"/>
  <c r="J252" i="5"/>
  <c r="D269" i="5"/>
  <c r="F269" i="5"/>
  <c r="J277" i="5"/>
  <c r="J298" i="5"/>
  <c r="J330" i="5"/>
  <c r="J334" i="5"/>
  <c r="D143" i="5"/>
  <c r="I230" i="5"/>
  <c r="J231" i="5" s="1"/>
  <c r="J248" i="5"/>
  <c r="J264" i="5"/>
  <c r="D329" i="5"/>
  <c r="D335" i="5"/>
  <c r="D215" i="5"/>
  <c r="J238" i="5"/>
  <c r="J265" i="5"/>
  <c r="J321" i="5"/>
  <c r="I359" i="5"/>
  <c r="J360" i="5" s="1"/>
  <c r="J299" i="5"/>
  <c r="F335" i="5"/>
  <c r="J343" i="5"/>
  <c r="D347" i="5"/>
  <c r="I350" i="5"/>
  <c r="J350" i="5" s="1"/>
  <c r="D308" i="5"/>
  <c r="J323" i="5"/>
  <c r="J357" i="5"/>
  <c r="J283" i="5"/>
  <c r="J301" i="5"/>
  <c r="D284" i="5"/>
  <c r="D293" i="5"/>
  <c r="J314" i="5"/>
  <c r="F362" i="5"/>
  <c r="D362" i="5"/>
  <c r="D275" i="5"/>
  <c r="F308" i="5"/>
  <c r="I347" i="5"/>
  <c r="J348" i="5" s="1"/>
  <c r="J356" i="5"/>
  <c r="J324" i="5"/>
  <c r="D332" i="5"/>
  <c r="F338" i="5"/>
  <c r="D338" i="5"/>
  <c r="I353" i="5"/>
  <c r="J355" i="5" s="1"/>
  <c r="J365" i="5"/>
  <c r="I365" i="5"/>
  <c r="F284" i="5"/>
  <c r="F293" i="5"/>
  <c r="J326" i="5"/>
  <c r="J341" i="5"/>
  <c r="D356" i="5"/>
  <c r="J353" i="5" l="1"/>
  <c r="J104" i="5"/>
  <c r="J85" i="5"/>
  <c r="J170" i="5"/>
  <c r="J80" i="5"/>
  <c r="J193" i="5"/>
  <c r="J89" i="5"/>
  <c r="J98" i="5"/>
  <c r="J84" i="5"/>
  <c r="J230" i="5"/>
  <c r="J232" i="5"/>
  <c r="J354" i="5"/>
  <c r="J349" i="5"/>
  <c r="J117" i="5"/>
  <c r="J280" i="5"/>
  <c r="J279" i="5"/>
  <c r="J235" i="5"/>
  <c r="J243" i="5"/>
  <c r="J306" i="5"/>
  <c r="J237" i="5"/>
  <c r="J162" i="5"/>
  <c r="J347" i="5"/>
  <c r="J191" i="5"/>
  <c r="J234" i="5"/>
  <c r="C39" i="6"/>
  <c r="C179" i="5"/>
  <c r="C92" i="6"/>
  <c r="C338" i="5"/>
  <c r="C55" i="6"/>
  <c r="C227" i="5"/>
  <c r="J101" i="5"/>
  <c r="C12" i="6"/>
  <c r="C98" i="5"/>
  <c r="C48" i="6"/>
  <c r="C206" i="5"/>
  <c r="I338" i="5"/>
  <c r="J338" i="5" s="1"/>
  <c r="C71" i="6"/>
  <c r="C275" i="5"/>
  <c r="C95" i="6"/>
  <c r="C347" i="5"/>
  <c r="C91" i="6"/>
  <c r="C335" i="5"/>
  <c r="J302" i="5"/>
  <c r="C54" i="6"/>
  <c r="C224" i="5"/>
  <c r="C64" i="6"/>
  <c r="C254" i="5"/>
  <c r="C59" i="6"/>
  <c r="C239" i="5"/>
  <c r="J197" i="5"/>
  <c r="C17" i="6"/>
  <c r="C113" i="5"/>
  <c r="J158" i="5"/>
  <c r="C6" i="6"/>
  <c r="C80" i="5"/>
  <c r="I119" i="5"/>
  <c r="J119" i="5" s="1"/>
  <c r="I95" i="5"/>
  <c r="J95" i="5" s="1"/>
  <c r="J106" i="5"/>
  <c r="C16" i="6"/>
  <c r="C110" i="5"/>
  <c r="C75" i="6"/>
  <c r="C287" i="5"/>
  <c r="C53" i="6"/>
  <c r="C221" i="5"/>
  <c r="C33" i="6"/>
  <c r="C161" i="5"/>
  <c r="C61" i="6"/>
  <c r="C245" i="5"/>
  <c r="C86" i="6"/>
  <c r="C320" i="5"/>
  <c r="C99" i="6"/>
  <c r="C359" i="5"/>
  <c r="I164" i="5"/>
  <c r="J130" i="5"/>
  <c r="J124" i="5"/>
  <c r="C37" i="6"/>
  <c r="C173" i="5"/>
  <c r="C90" i="6"/>
  <c r="C332" i="5"/>
  <c r="J351" i="5"/>
  <c r="C22" i="6"/>
  <c r="C128" i="5"/>
  <c r="I239" i="5"/>
  <c r="J239" i="5" s="1"/>
  <c r="J322" i="5"/>
  <c r="J307" i="5"/>
  <c r="C7" i="6"/>
  <c r="C83" i="5"/>
  <c r="C81" i="6"/>
  <c r="C305" i="5"/>
  <c r="C38" i="6"/>
  <c r="C176" i="5"/>
  <c r="C40" i="6"/>
  <c r="C182" i="5"/>
  <c r="C87" i="6"/>
  <c r="C323" i="5"/>
  <c r="C57" i="6"/>
  <c r="C233" i="5"/>
  <c r="J175" i="5"/>
  <c r="C41" i="6"/>
  <c r="C185" i="5"/>
  <c r="C83" i="6"/>
  <c r="C311" i="5"/>
  <c r="I293" i="5"/>
  <c r="C89" i="6"/>
  <c r="C329" i="5"/>
  <c r="C26" i="6"/>
  <c r="C140" i="5"/>
  <c r="J254" i="5"/>
  <c r="I254" i="5"/>
  <c r="J138" i="5"/>
  <c r="J139" i="5"/>
  <c r="J189" i="5"/>
  <c r="J208" i="5"/>
  <c r="C9" i="6"/>
  <c r="C89" i="5"/>
  <c r="J222" i="5"/>
  <c r="J223" i="5"/>
  <c r="I110" i="5"/>
  <c r="G53" i="5"/>
  <c r="I284" i="5"/>
  <c r="I362" i="5"/>
  <c r="J362" i="5" s="1"/>
  <c r="J312" i="5"/>
  <c r="C82" i="6"/>
  <c r="C308" i="5"/>
  <c r="I335" i="5"/>
  <c r="J335" i="5" s="1"/>
  <c r="I269" i="5"/>
  <c r="J269" i="5" s="1"/>
  <c r="C35" i="6"/>
  <c r="C167" i="5"/>
  <c r="C62" i="6"/>
  <c r="C248" i="5"/>
  <c r="J311" i="5"/>
  <c r="C47" i="6"/>
  <c r="C203" i="5"/>
  <c r="I272" i="5"/>
  <c r="J272" i="5" s="1"/>
  <c r="C44" i="6"/>
  <c r="C194" i="5"/>
  <c r="J137" i="5"/>
  <c r="J188" i="5"/>
  <c r="J333" i="5"/>
  <c r="J159" i="5"/>
  <c r="J206" i="5"/>
  <c r="J145" i="5"/>
  <c r="J221" i="5"/>
  <c r="D57" i="5"/>
  <c r="K350" i="5" s="1"/>
  <c r="L350" i="5" s="1"/>
  <c r="M350" i="5" s="1"/>
  <c r="N350" i="5" s="1"/>
  <c r="D56" i="5"/>
  <c r="D55" i="5"/>
  <c r="D54" i="5"/>
  <c r="D59" i="5"/>
  <c r="D60" i="5" s="1"/>
  <c r="J82" i="5"/>
  <c r="C15" i="6"/>
  <c r="C107" i="5"/>
  <c r="C58" i="6"/>
  <c r="C236" i="5"/>
  <c r="C50" i="6"/>
  <c r="C212" i="5"/>
  <c r="C45" i="6"/>
  <c r="C197" i="5"/>
  <c r="C88" i="6"/>
  <c r="C326" i="5"/>
  <c r="C94" i="6"/>
  <c r="C344" i="5"/>
  <c r="C74" i="6"/>
  <c r="C284" i="5"/>
  <c r="C20" i="6"/>
  <c r="C122" i="5"/>
  <c r="J304" i="5"/>
  <c r="C14" i="6"/>
  <c r="C104" i="5"/>
  <c r="J102" i="5"/>
  <c r="C52" i="6"/>
  <c r="C218" i="5"/>
  <c r="C79" i="6"/>
  <c r="C299" i="5"/>
  <c r="C100" i="6"/>
  <c r="C362" i="5"/>
  <c r="J366" i="5"/>
  <c r="J367" i="5"/>
  <c r="C27" i="6"/>
  <c r="C143" i="5"/>
  <c r="C69" i="6"/>
  <c r="C269" i="5"/>
  <c r="C56" i="6"/>
  <c r="C230" i="5"/>
  <c r="J260" i="5"/>
  <c r="I260" i="5"/>
  <c r="J177" i="5"/>
  <c r="C70" i="6"/>
  <c r="C272" i="5"/>
  <c r="I194" i="5"/>
  <c r="J194" i="5" s="1"/>
  <c r="C24" i="6"/>
  <c r="C134" i="5"/>
  <c r="J244" i="5"/>
  <c r="J160" i="5"/>
  <c r="C29" i="6"/>
  <c r="C149" i="5"/>
  <c r="K263" i="5"/>
  <c r="L263" i="5" s="1"/>
  <c r="M263" i="5" s="1"/>
  <c r="N263" i="5" s="1"/>
  <c r="K113" i="5"/>
  <c r="L113" i="5" s="1"/>
  <c r="M113" i="5" s="1"/>
  <c r="N113" i="5" s="1"/>
  <c r="J114" i="5"/>
  <c r="C8" i="6"/>
  <c r="C86" i="5"/>
  <c r="C13" i="6"/>
  <c r="C101" i="5"/>
  <c r="C84" i="6"/>
  <c r="C314" i="5"/>
  <c r="C65" i="6"/>
  <c r="C257" i="5"/>
  <c r="C278" i="5"/>
  <c r="C72" i="6"/>
  <c r="C97" i="6"/>
  <c r="C353" i="5"/>
  <c r="C96" i="6"/>
  <c r="C350" i="5"/>
  <c r="C19" i="6"/>
  <c r="C119" i="5"/>
  <c r="C98" i="6"/>
  <c r="C356" i="5"/>
  <c r="C66" i="6"/>
  <c r="C260" i="5"/>
  <c r="J178" i="5"/>
  <c r="K176" i="5"/>
  <c r="L176" i="5" s="1"/>
  <c r="M176" i="5" s="1"/>
  <c r="N176" i="5" s="1"/>
  <c r="J174" i="5"/>
  <c r="C31" i="6"/>
  <c r="C155" i="5"/>
  <c r="C43" i="6"/>
  <c r="C191" i="5"/>
  <c r="I308" i="5"/>
  <c r="J308" i="5" s="1"/>
  <c r="K296" i="5"/>
  <c r="L296" i="5" s="1"/>
  <c r="M296" i="5" s="1"/>
  <c r="N296" i="5" s="1"/>
  <c r="J352" i="5"/>
  <c r="C28" i="6"/>
  <c r="C146" i="5"/>
  <c r="J128" i="5"/>
  <c r="I179" i="5"/>
  <c r="J179" i="5" s="1"/>
  <c r="J103" i="5"/>
  <c r="C77" i="6"/>
  <c r="C293" i="5"/>
  <c r="J361" i="5"/>
  <c r="I227" i="5"/>
  <c r="J227" i="5"/>
  <c r="I224" i="5"/>
  <c r="J224" i="5" s="1"/>
  <c r="K320" i="5"/>
  <c r="L320" i="5" s="1"/>
  <c r="M320" i="5" s="1"/>
  <c r="N320" i="5" s="1"/>
  <c r="C68" i="6"/>
  <c r="C266" i="5"/>
  <c r="I134" i="5"/>
  <c r="K215" i="5"/>
  <c r="L215" i="5" s="1"/>
  <c r="M215" i="5" s="1"/>
  <c r="N215" i="5" s="1"/>
  <c r="K305" i="5"/>
  <c r="L305" i="5" s="1"/>
  <c r="M305" i="5" s="1"/>
  <c r="N305" i="5" s="1"/>
  <c r="I149" i="5"/>
  <c r="J129" i="5"/>
  <c r="J154" i="5"/>
  <c r="J122" i="5"/>
  <c r="I86" i="5"/>
  <c r="G51" i="5"/>
  <c r="C32" i="6"/>
  <c r="C158" i="5"/>
  <c r="C78" i="6"/>
  <c r="C296" i="5"/>
  <c r="C67" i="6"/>
  <c r="C263" i="5"/>
  <c r="C101" i="6"/>
  <c r="C365" i="5"/>
  <c r="K353" i="5"/>
  <c r="L353" i="5" s="1"/>
  <c r="M353" i="5" s="1"/>
  <c r="N353" i="5" s="1"/>
  <c r="J359" i="5"/>
  <c r="C51" i="6"/>
  <c r="C215" i="5"/>
  <c r="C46" i="6"/>
  <c r="C200" i="5"/>
  <c r="C85" i="6"/>
  <c r="C317" i="5"/>
  <c r="C63" i="6"/>
  <c r="C251" i="5"/>
  <c r="J168" i="5"/>
  <c r="K167" i="5"/>
  <c r="L167" i="5" s="1"/>
  <c r="M167" i="5" s="1"/>
  <c r="N167" i="5" s="1"/>
  <c r="J169" i="5"/>
  <c r="I266" i="5"/>
  <c r="J266" i="5"/>
  <c r="C21" i="6"/>
  <c r="C125" i="5"/>
  <c r="J207" i="5"/>
  <c r="J215" i="5"/>
  <c r="C34" i="6"/>
  <c r="C164" i="5"/>
  <c r="J217" i="5"/>
  <c r="C23" i="6"/>
  <c r="C131" i="5"/>
  <c r="J123" i="5"/>
  <c r="C11" i="6"/>
  <c r="C95" i="5"/>
  <c r="K116" i="5"/>
  <c r="L116" i="5" s="1"/>
  <c r="M116" i="5" s="1"/>
  <c r="N116" i="5" s="1"/>
  <c r="J152" i="5"/>
  <c r="K182" i="5"/>
  <c r="L182" i="5" s="1"/>
  <c r="M182" i="5" s="1"/>
  <c r="N182" i="5" s="1"/>
  <c r="C10" i="6"/>
  <c r="C92" i="5"/>
  <c r="C42" i="6"/>
  <c r="C188" i="5"/>
  <c r="C36" i="6"/>
  <c r="C170" i="5"/>
  <c r="C25" i="6"/>
  <c r="C137" i="5"/>
  <c r="C73" i="6"/>
  <c r="C281" i="5"/>
  <c r="C93" i="6"/>
  <c r="C341" i="5"/>
  <c r="I317" i="5"/>
  <c r="J317" i="5"/>
  <c r="C18" i="6"/>
  <c r="C116" i="5"/>
  <c r="C60" i="6"/>
  <c r="C242" i="5"/>
  <c r="C49" i="6"/>
  <c r="C209" i="5"/>
  <c r="C30" i="6"/>
  <c r="C152" i="5"/>
  <c r="C76" i="6"/>
  <c r="C290" i="5"/>
  <c r="C80" i="6"/>
  <c r="C302" i="5"/>
  <c r="D96" i="6" l="1"/>
  <c r="O350" i="5"/>
  <c r="K86" i="5"/>
  <c r="L86" i="5" s="1"/>
  <c r="M86" i="5" s="1"/>
  <c r="N86" i="5" s="1"/>
  <c r="J88" i="5"/>
  <c r="J87" i="5"/>
  <c r="D81" i="6"/>
  <c r="O305" i="5"/>
  <c r="K365" i="5"/>
  <c r="L365" i="5" s="1"/>
  <c r="M365" i="5" s="1"/>
  <c r="N365" i="5" s="1"/>
  <c r="K332" i="5"/>
  <c r="L332" i="5" s="1"/>
  <c r="M332" i="5" s="1"/>
  <c r="N332" i="5" s="1"/>
  <c r="J285" i="5"/>
  <c r="K284" i="5"/>
  <c r="L284" i="5" s="1"/>
  <c r="M284" i="5" s="1"/>
  <c r="N284" i="5" s="1"/>
  <c r="J286" i="5"/>
  <c r="K137" i="5"/>
  <c r="L137" i="5" s="1"/>
  <c r="M137" i="5" s="1"/>
  <c r="N137" i="5" s="1"/>
  <c r="J294" i="5"/>
  <c r="K293" i="5"/>
  <c r="L293" i="5" s="1"/>
  <c r="M293" i="5" s="1"/>
  <c r="N293" i="5" s="1"/>
  <c r="J295" i="5"/>
  <c r="K122" i="5"/>
  <c r="L122" i="5" s="1"/>
  <c r="M122" i="5" s="1"/>
  <c r="N122" i="5" s="1"/>
  <c r="K197" i="5"/>
  <c r="L197" i="5" s="1"/>
  <c r="M197" i="5" s="1"/>
  <c r="N197" i="5" s="1"/>
  <c r="K158" i="5"/>
  <c r="L158" i="5" s="1"/>
  <c r="M158" i="5" s="1"/>
  <c r="N158" i="5" s="1"/>
  <c r="D40" i="6"/>
  <c r="O182" i="5"/>
  <c r="D51" i="6"/>
  <c r="O215" i="5"/>
  <c r="K179" i="5"/>
  <c r="L179" i="5" s="1"/>
  <c r="M179" i="5" s="1"/>
  <c r="N179" i="5" s="1"/>
  <c r="J181" i="5"/>
  <c r="J180" i="5"/>
  <c r="K242" i="5"/>
  <c r="L242" i="5" s="1"/>
  <c r="M242" i="5" s="1"/>
  <c r="N242" i="5" s="1"/>
  <c r="K143" i="5"/>
  <c r="L143" i="5" s="1"/>
  <c r="M143" i="5" s="1"/>
  <c r="N143" i="5" s="1"/>
  <c r="J284" i="5"/>
  <c r="K254" i="5"/>
  <c r="L254" i="5" s="1"/>
  <c r="M254" i="5" s="1"/>
  <c r="N254" i="5" s="1"/>
  <c r="J255" i="5"/>
  <c r="J256" i="5"/>
  <c r="J293" i="5"/>
  <c r="J121" i="5"/>
  <c r="J120" i="5"/>
  <c r="K119" i="5"/>
  <c r="L119" i="5" s="1"/>
  <c r="M119" i="5" s="1"/>
  <c r="N119" i="5" s="1"/>
  <c r="K338" i="5"/>
  <c r="L338" i="5" s="1"/>
  <c r="M338" i="5" s="1"/>
  <c r="N338" i="5" s="1"/>
  <c r="J339" i="5"/>
  <c r="J340" i="5"/>
  <c r="D97" i="6"/>
  <c r="O353" i="5"/>
  <c r="D18" i="6"/>
  <c r="O116" i="5"/>
  <c r="K317" i="5"/>
  <c r="L317" i="5" s="1"/>
  <c r="M317" i="5" s="1"/>
  <c r="N317" i="5" s="1"/>
  <c r="J319" i="5"/>
  <c r="J318" i="5"/>
  <c r="K134" i="5"/>
  <c r="L134" i="5" s="1"/>
  <c r="M134" i="5" s="1"/>
  <c r="N134" i="5" s="1"/>
  <c r="J136" i="5"/>
  <c r="J135" i="5"/>
  <c r="J134" i="5"/>
  <c r="K302" i="5"/>
  <c r="L302" i="5" s="1"/>
  <c r="M302" i="5" s="1"/>
  <c r="N302" i="5" s="1"/>
  <c r="K110" i="5"/>
  <c r="L110" i="5" s="1"/>
  <c r="M110" i="5" s="1"/>
  <c r="N110" i="5" s="1"/>
  <c r="J111" i="5"/>
  <c r="J112" i="5"/>
  <c r="K206" i="5"/>
  <c r="L206" i="5" s="1"/>
  <c r="M206" i="5" s="1"/>
  <c r="N206" i="5" s="1"/>
  <c r="K230" i="5"/>
  <c r="L230" i="5" s="1"/>
  <c r="M230" i="5" s="1"/>
  <c r="N230" i="5" s="1"/>
  <c r="K164" i="5"/>
  <c r="L164" i="5" s="1"/>
  <c r="M164" i="5" s="1"/>
  <c r="N164" i="5" s="1"/>
  <c r="J166" i="5"/>
  <c r="J165" i="5"/>
  <c r="K203" i="5"/>
  <c r="L203" i="5" s="1"/>
  <c r="M203" i="5" s="1"/>
  <c r="N203" i="5" s="1"/>
  <c r="D35" i="6"/>
  <c r="O167" i="5"/>
  <c r="J86" i="5"/>
  <c r="K155" i="5"/>
  <c r="L155" i="5" s="1"/>
  <c r="M155" i="5" s="1"/>
  <c r="N155" i="5" s="1"/>
  <c r="K140" i="5"/>
  <c r="L140" i="5" s="1"/>
  <c r="M140" i="5" s="1"/>
  <c r="N140" i="5" s="1"/>
  <c r="K248" i="5"/>
  <c r="L248" i="5" s="1"/>
  <c r="M248" i="5" s="1"/>
  <c r="N248" i="5" s="1"/>
  <c r="K131" i="5"/>
  <c r="L131" i="5" s="1"/>
  <c r="M131" i="5" s="1"/>
  <c r="N131" i="5" s="1"/>
  <c r="K323" i="5"/>
  <c r="L323" i="5" s="1"/>
  <c r="M323" i="5" s="1"/>
  <c r="N323" i="5" s="1"/>
  <c r="K356" i="5"/>
  <c r="L356" i="5" s="1"/>
  <c r="M356" i="5" s="1"/>
  <c r="N356" i="5" s="1"/>
  <c r="K287" i="5"/>
  <c r="L287" i="5" s="1"/>
  <c r="M287" i="5" s="1"/>
  <c r="N287" i="5" s="1"/>
  <c r="K146" i="5"/>
  <c r="L146" i="5" s="1"/>
  <c r="M146" i="5" s="1"/>
  <c r="N146" i="5" s="1"/>
  <c r="K212" i="5"/>
  <c r="L212" i="5" s="1"/>
  <c r="M212" i="5" s="1"/>
  <c r="N212" i="5" s="1"/>
  <c r="K107" i="5"/>
  <c r="L107" i="5" s="1"/>
  <c r="M107" i="5" s="1"/>
  <c r="N107" i="5" s="1"/>
  <c r="K278" i="5"/>
  <c r="L278" i="5" s="1"/>
  <c r="M278" i="5" s="1"/>
  <c r="N278" i="5" s="1"/>
  <c r="K233" i="5"/>
  <c r="L233" i="5" s="1"/>
  <c r="M233" i="5" s="1"/>
  <c r="N233" i="5" s="1"/>
  <c r="K83" i="5"/>
  <c r="L83" i="5" s="1"/>
  <c r="M83" i="5" s="1"/>
  <c r="N83" i="5" s="1"/>
  <c r="K200" i="5"/>
  <c r="L200" i="5" s="1"/>
  <c r="M200" i="5" s="1"/>
  <c r="N200" i="5" s="1"/>
  <c r="K185" i="5"/>
  <c r="L185" i="5" s="1"/>
  <c r="M185" i="5" s="1"/>
  <c r="N185" i="5" s="1"/>
  <c r="K341" i="5"/>
  <c r="L341" i="5" s="1"/>
  <c r="M341" i="5" s="1"/>
  <c r="N341" i="5" s="1"/>
  <c r="K92" i="5"/>
  <c r="L92" i="5" s="1"/>
  <c r="M92" i="5" s="1"/>
  <c r="N92" i="5" s="1"/>
  <c r="K275" i="5"/>
  <c r="L275" i="5" s="1"/>
  <c r="M275" i="5" s="1"/>
  <c r="N275" i="5" s="1"/>
  <c r="K299" i="5"/>
  <c r="L299" i="5" s="1"/>
  <c r="M299" i="5" s="1"/>
  <c r="N299" i="5" s="1"/>
  <c r="K329" i="5"/>
  <c r="L329" i="5" s="1"/>
  <c r="M329" i="5" s="1"/>
  <c r="N329" i="5" s="1"/>
  <c r="K257" i="5"/>
  <c r="L257" i="5" s="1"/>
  <c r="M257" i="5" s="1"/>
  <c r="N257" i="5" s="1"/>
  <c r="K251" i="5"/>
  <c r="L251" i="5" s="1"/>
  <c r="M251" i="5" s="1"/>
  <c r="N251" i="5" s="1"/>
  <c r="K314" i="5"/>
  <c r="L314" i="5" s="1"/>
  <c r="M314" i="5" s="1"/>
  <c r="N314" i="5" s="1"/>
  <c r="K170" i="5"/>
  <c r="L170" i="5" s="1"/>
  <c r="M170" i="5" s="1"/>
  <c r="N170" i="5" s="1"/>
  <c r="K218" i="5"/>
  <c r="L218" i="5" s="1"/>
  <c r="M218" i="5" s="1"/>
  <c r="N218" i="5" s="1"/>
  <c r="K290" i="5"/>
  <c r="L290" i="5" s="1"/>
  <c r="M290" i="5" s="1"/>
  <c r="N290" i="5" s="1"/>
  <c r="K209" i="5"/>
  <c r="L209" i="5" s="1"/>
  <c r="M209" i="5" s="1"/>
  <c r="N209" i="5" s="1"/>
  <c r="K344" i="5"/>
  <c r="L344" i="5" s="1"/>
  <c r="M344" i="5" s="1"/>
  <c r="N344" i="5" s="1"/>
  <c r="K125" i="5"/>
  <c r="L125" i="5" s="1"/>
  <c r="M125" i="5" s="1"/>
  <c r="N125" i="5" s="1"/>
  <c r="K281" i="5"/>
  <c r="L281" i="5" s="1"/>
  <c r="M281" i="5" s="1"/>
  <c r="N281" i="5" s="1"/>
  <c r="K326" i="5"/>
  <c r="L326" i="5" s="1"/>
  <c r="M326" i="5" s="1"/>
  <c r="N326" i="5" s="1"/>
  <c r="K245" i="5"/>
  <c r="L245" i="5" s="1"/>
  <c r="M245" i="5" s="1"/>
  <c r="N245" i="5" s="1"/>
  <c r="K335" i="5"/>
  <c r="L335" i="5" s="1"/>
  <c r="M335" i="5" s="1"/>
  <c r="N335" i="5" s="1"/>
  <c r="J337" i="5"/>
  <c r="J336" i="5"/>
  <c r="K161" i="5"/>
  <c r="L161" i="5" s="1"/>
  <c r="M161" i="5" s="1"/>
  <c r="N161" i="5" s="1"/>
  <c r="K152" i="5"/>
  <c r="L152" i="5" s="1"/>
  <c r="M152" i="5" s="1"/>
  <c r="N152" i="5" s="1"/>
  <c r="K359" i="5"/>
  <c r="L359" i="5" s="1"/>
  <c r="M359" i="5" s="1"/>
  <c r="N359" i="5" s="1"/>
  <c r="K89" i="5"/>
  <c r="L89" i="5" s="1"/>
  <c r="M89" i="5" s="1"/>
  <c r="N89" i="5" s="1"/>
  <c r="K236" i="5"/>
  <c r="L236" i="5" s="1"/>
  <c r="M236" i="5" s="1"/>
  <c r="N236" i="5" s="1"/>
  <c r="K191" i="5"/>
  <c r="L191" i="5" s="1"/>
  <c r="M191" i="5" s="1"/>
  <c r="N191" i="5" s="1"/>
  <c r="J110" i="5"/>
  <c r="J164" i="5"/>
  <c r="K149" i="5"/>
  <c r="L149" i="5" s="1"/>
  <c r="M149" i="5" s="1"/>
  <c r="N149" i="5" s="1"/>
  <c r="J151" i="5"/>
  <c r="J150" i="5"/>
  <c r="K227" i="5"/>
  <c r="L227" i="5" s="1"/>
  <c r="M227" i="5" s="1"/>
  <c r="N227" i="5" s="1"/>
  <c r="J228" i="5"/>
  <c r="J229" i="5"/>
  <c r="K98" i="5"/>
  <c r="L98" i="5" s="1"/>
  <c r="M98" i="5" s="1"/>
  <c r="N98" i="5" s="1"/>
  <c r="K347" i="5"/>
  <c r="L347" i="5" s="1"/>
  <c r="M347" i="5" s="1"/>
  <c r="N347" i="5" s="1"/>
  <c r="K260" i="5"/>
  <c r="L260" i="5" s="1"/>
  <c r="M260" i="5" s="1"/>
  <c r="N260" i="5" s="1"/>
  <c r="J262" i="5"/>
  <c r="J261" i="5"/>
  <c r="K80" i="5"/>
  <c r="L80" i="5" s="1"/>
  <c r="M80" i="5" s="1"/>
  <c r="N80" i="5" s="1"/>
  <c r="K188" i="5"/>
  <c r="L188" i="5" s="1"/>
  <c r="M188" i="5" s="1"/>
  <c r="N188" i="5" s="1"/>
  <c r="K311" i="5"/>
  <c r="L311" i="5" s="1"/>
  <c r="M311" i="5" s="1"/>
  <c r="N311" i="5" s="1"/>
  <c r="K128" i="5"/>
  <c r="L128" i="5" s="1"/>
  <c r="M128" i="5" s="1"/>
  <c r="N128" i="5" s="1"/>
  <c r="D86" i="6"/>
  <c r="O320" i="5"/>
  <c r="D78" i="6"/>
  <c r="O296" i="5"/>
  <c r="D38" i="6"/>
  <c r="O176" i="5"/>
  <c r="D17" i="6"/>
  <c r="O113" i="5"/>
  <c r="K239" i="5"/>
  <c r="L239" i="5" s="1"/>
  <c r="M239" i="5" s="1"/>
  <c r="N239" i="5" s="1"/>
  <c r="J240" i="5"/>
  <c r="J241" i="5"/>
  <c r="K104" i="5"/>
  <c r="L104" i="5" s="1"/>
  <c r="M104" i="5" s="1"/>
  <c r="N104" i="5" s="1"/>
  <c r="K266" i="5"/>
  <c r="L266" i="5" s="1"/>
  <c r="M266" i="5" s="1"/>
  <c r="N266" i="5" s="1"/>
  <c r="J267" i="5"/>
  <c r="J268" i="5"/>
  <c r="J149" i="5"/>
  <c r="K224" i="5"/>
  <c r="L224" i="5" s="1"/>
  <c r="M224" i="5" s="1"/>
  <c r="N224" i="5" s="1"/>
  <c r="J225" i="5"/>
  <c r="J226" i="5"/>
  <c r="J309" i="5"/>
  <c r="K308" i="5"/>
  <c r="L308" i="5" s="1"/>
  <c r="M308" i="5" s="1"/>
  <c r="N308" i="5" s="1"/>
  <c r="J310" i="5"/>
  <c r="D67" i="6"/>
  <c r="O263" i="5"/>
  <c r="K194" i="5"/>
  <c r="L194" i="5" s="1"/>
  <c r="M194" i="5" s="1"/>
  <c r="N194" i="5" s="1"/>
  <c r="J195" i="5"/>
  <c r="J196" i="5"/>
  <c r="K272" i="5"/>
  <c r="L272" i="5" s="1"/>
  <c r="M272" i="5" s="1"/>
  <c r="N272" i="5" s="1"/>
  <c r="J273" i="5"/>
  <c r="J274" i="5"/>
  <c r="K269" i="5"/>
  <c r="L269" i="5" s="1"/>
  <c r="M269" i="5" s="1"/>
  <c r="N269" i="5" s="1"/>
  <c r="J270" i="5"/>
  <c r="J271" i="5"/>
  <c r="K362" i="5"/>
  <c r="L362" i="5" s="1"/>
  <c r="M362" i="5" s="1"/>
  <c r="N362" i="5" s="1"/>
  <c r="J364" i="5"/>
  <c r="J363" i="5"/>
  <c r="K221" i="5"/>
  <c r="L221" i="5" s="1"/>
  <c r="M221" i="5" s="1"/>
  <c r="N221" i="5" s="1"/>
  <c r="K173" i="5"/>
  <c r="L173" i="5" s="1"/>
  <c r="M173" i="5" s="1"/>
  <c r="N173" i="5" s="1"/>
  <c r="K95" i="5"/>
  <c r="L95" i="5" s="1"/>
  <c r="M95" i="5" s="1"/>
  <c r="N95" i="5" s="1"/>
  <c r="J97" i="5"/>
  <c r="J96" i="5"/>
  <c r="K101" i="5"/>
  <c r="L101" i="5" s="1"/>
  <c r="M101" i="5" s="1"/>
  <c r="N101" i="5" s="1"/>
  <c r="D68" i="6" l="1"/>
  <c r="O266" i="5"/>
  <c r="D41" i="6"/>
  <c r="O185" i="5"/>
  <c r="D73" i="6"/>
  <c r="O281" i="5"/>
  <c r="E40" i="6"/>
  <c r="L40" i="6" s="1"/>
  <c r="D36" i="7" s="1"/>
  <c r="C36" i="7" s="1"/>
  <c r="S182" i="5"/>
  <c r="T182" i="5" s="1"/>
  <c r="P182" i="5"/>
  <c r="F40" i="6" s="1"/>
  <c r="D69" i="6"/>
  <c r="O269" i="5"/>
  <c r="D83" i="6"/>
  <c r="O311" i="5"/>
  <c r="D43" i="6"/>
  <c r="O191" i="5"/>
  <c r="D91" i="6"/>
  <c r="O335" i="5"/>
  <c r="D52" i="6"/>
  <c r="O218" i="5"/>
  <c r="D10" i="6"/>
  <c r="O92" i="5"/>
  <c r="D50" i="6"/>
  <c r="O212" i="5"/>
  <c r="D31" i="6"/>
  <c r="O155" i="5"/>
  <c r="D56" i="6"/>
  <c r="O230" i="5"/>
  <c r="D39" i="6"/>
  <c r="O179" i="5"/>
  <c r="D101" i="6"/>
  <c r="O365" i="5"/>
  <c r="O221" i="5"/>
  <c r="D53" i="6"/>
  <c r="D55" i="6"/>
  <c r="O227" i="5"/>
  <c r="E35" i="6"/>
  <c r="L35" i="6" s="1"/>
  <c r="D31" i="7" s="1"/>
  <c r="C31" i="7" s="1"/>
  <c r="S167" i="5"/>
  <c r="T167" i="5" s="1"/>
  <c r="P167" i="5"/>
  <c r="F35" i="6" s="1"/>
  <c r="D25" i="6"/>
  <c r="O137" i="5"/>
  <c r="D11" i="6"/>
  <c r="O95" i="5"/>
  <c r="D37" i="6"/>
  <c r="O173" i="5"/>
  <c r="E38" i="6"/>
  <c r="L38" i="6" s="1"/>
  <c r="D34" i="7" s="1"/>
  <c r="C34" i="7" s="1"/>
  <c r="P176" i="5"/>
  <c r="F38" i="6" s="1"/>
  <c r="S176" i="5"/>
  <c r="T176" i="5" s="1"/>
  <c r="D42" i="6"/>
  <c r="O188" i="5"/>
  <c r="D58" i="6"/>
  <c r="O236" i="5"/>
  <c r="D61" i="6"/>
  <c r="O245" i="5"/>
  <c r="D36" i="6"/>
  <c r="O170" i="5"/>
  <c r="D93" i="6"/>
  <c r="O341" i="5"/>
  <c r="D28" i="6"/>
  <c r="O146" i="5"/>
  <c r="D48" i="6"/>
  <c r="O206" i="5"/>
  <c r="D24" i="6"/>
  <c r="O134" i="5"/>
  <c r="E51" i="6"/>
  <c r="L51" i="6" s="1"/>
  <c r="D47" i="7" s="1"/>
  <c r="C47" i="7" s="1"/>
  <c r="S215" i="5"/>
  <c r="T215" i="5" s="1"/>
  <c r="P215" i="5"/>
  <c r="F51" i="6" s="1"/>
  <c r="D77" i="6"/>
  <c r="O293" i="5"/>
  <c r="E81" i="6"/>
  <c r="L81" i="6" s="1"/>
  <c r="D77" i="7" s="1"/>
  <c r="C77" i="7" s="1"/>
  <c r="S305" i="5"/>
  <c r="T305" i="5" s="1"/>
  <c r="P305" i="5"/>
  <c r="F81" i="6" s="1"/>
  <c r="D82" i="6"/>
  <c r="O308" i="5"/>
  <c r="D88" i="6"/>
  <c r="O326" i="5"/>
  <c r="D99" i="6"/>
  <c r="O359" i="5"/>
  <c r="D6" i="6"/>
  <c r="O80" i="5"/>
  <c r="D64" i="6"/>
  <c r="O254" i="5"/>
  <c r="D63" i="6"/>
  <c r="O251" i="5"/>
  <c r="D65" i="6"/>
  <c r="O257" i="5"/>
  <c r="D7" i="6"/>
  <c r="O83" i="5"/>
  <c r="D87" i="6"/>
  <c r="O323" i="5"/>
  <c r="D47" i="6"/>
  <c r="O203" i="5"/>
  <c r="D16" i="6"/>
  <c r="O110" i="5"/>
  <c r="D85" i="6"/>
  <c r="O317" i="5"/>
  <c r="D19" i="6"/>
  <c r="O119" i="5"/>
  <c r="D27" i="6"/>
  <c r="O143" i="5"/>
  <c r="D9" i="6"/>
  <c r="O89" i="5"/>
  <c r="E78" i="6"/>
  <c r="L78" i="6" s="1"/>
  <c r="D74" i="7" s="1"/>
  <c r="C74" i="7" s="1"/>
  <c r="S296" i="5"/>
  <c r="T296" i="5" s="1"/>
  <c r="P296" i="5"/>
  <c r="F78" i="6" s="1"/>
  <c r="D46" i="6"/>
  <c r="O200" i="5"/>
  <c r="D30" i="6"/>
  <c r="O152" i="5"/>
  <c r="D100" i="6"/>
  <c r="O362" i="5"/>
  <c r="E86" i="6"/>
  <c r="L86" i="6" s="1"/>
  <c r="D82" i="7" s="1"/>
  <c r="C82" i="7" s="1"/>
  <c r="S320" i="5"/>
  <c r="T320" i="5" s="1"/>
  <c r="P320" i="5"/>
  <c r="F86" i="6" s="1"/>
  <c r="D66" i="6"/>
  <c r="O260" i="5"/>
  <c r="D29" i="6"/>
  <c r="O149" i="5"/>
  <c r="D33" i="6"/>
  <c r="O161" i="5"/>
  <c r="D94" i="6"/>
  <c r="O344" i="5"/>
  <c r="D89" i="6"/>
  <c r="O329" i="5"/>
  <c r="D57" i="6"/>
  <c r="O233" i="5"/>
  <c r="D23" i="6"/>
  <c r="O131" i="5"/>
  <c r="D80" i="6"/>
  <c r="O302" i="5"/>
  <c r="E18" i="6"/>
  <c r="L18" i="6" s="1"/>
  <c r="D14" i="7" s="1"/>
  <c r="C14" i="7" s="1"/>
  <c r="S116" i="5"/>
  <c r="T116" i="5" s="1"/>
  <c r="P116" i="5"/>
  <c r="F18" i="6" s="1"/>
  <c r="D60" i="6"/>
  <c r="O242" i="5"/>
  <c r="D32" i="6"/>
  <c r="O158" i="5"/>
  <c r="D74" i="6"/>
  <c r="O284" i="5"/>
  <c r="D8" i="6"/>
  <c r="O86" i="5"/>
  <c r="D75" i="6"/>
  <c r="O287" i="5"/>
  <c r="D14" i="6"/>
  <c r="O104" i="5"/>
  <c r="D92" i="6"/>
  <c r="O338" i="5"/>
  <c r="D21" i="6"/>
  <c r="O125" i="5"/>
  <c r="D54" i="6"/>
  <c r="O224" i="5"/>
  <c r="D59" i="6"/>
  <c r="O239" i="5"/>
  <c r="D95" i="6"/>
  <c r="O347" i="5"/>
  <c r="D49" i="6"/>
  <c r="O209" i="5"/>
  <c r="O299" i="5"/>
  <c r="D79" i="6"/>
  <c r="D72" i="6"/>
  <c r="O278" i="5"/>
  <c r="D62" i="6"/>
  <c r="O248" i="5"/>
  <c r="D45" i="6"/>
  <c r="O197" i="5"/>
  <c r="E96" i="6"/>
  <c r="L96" i="6" s="1"/>
  <c r="D92" i="7" s="1"/>
  <c r="C92" i="7" s="1"/>
  <c r="S350" i="5"/>
  <c r="T350" i="5" s="1"/>
  <c r="P350" i="5"/>
  <c r="F96" i="6" s="1"/>
  <c r="D84" i="6"/>
  <c r="O314" i="5"/>
  <c r="D70" i="6"/>
  <c r="O272" i="5"/>
  <c r="D98" i="6"/>
  <c r="O356" i="5"/>
  <c r="D13" i="6"/>
  <c r="O101" i="5"/>
  <c r="D44" i="6"/>
  <c r="O194" i="5"/>
  <c r="E67" i="6"/>
  <c r="L67" i="6" s="1"/>
  <c r="D63" i="7" s="1"/>
  <c r="C63" i="7" s="1"/>
  <c r="S263" i="5"/>
  <c r="T263" i="5" s="1"/>
  <c r="P263" i="5"/>
  <c r="F67" i="6" s="1"/>
  <c r="E17" i="6"/>
  <c r="L17" i="6" s="1"/>
  <c r="D13" i="7" s="1"/>
  <c r="C13" i="7" s="1"/>
  <c r="P113" i="5"/>
  <c r="F17" i="6" s="1"/>
  <c r="S113" i="5"/>
  <c r="T113" i="5" s="1"/>
  <c r="D22" i="6"/>
  <c r="O128" i="5"/>
  <c r="D12" i="6"/>
  <c r="O98" i="5"/>
  <c r="D76" i="6"/>
  <c r="O290" i="5"/>
  <c r="D71" i="6"/>
  <c r="O275" i="5"/>
  <c r="D15" i="6"/>
  <c r="O107" i="5"/>
  <c r="D26" i="6"/>
  <c r="O140" i="5"/>
  <c r="D34" i="6"/>
  <c r="O164" i="5"/>
  <c r="E97" i="6"/>
  <c r="L97" i="6" s="1"/>
  <c r="D93" i="7" s="1"/>
  <c r="C93" i="7" s="1"/>
  <c r="S353" i="5"/>
  <c r="T353" i="5" s="1"/>
  <c r="P353" i="5"/>
  <c r="F97" i="6" s="1"/>
  <c r="D20" i="6"/>
  <c r="O122" i="5"/>
  <c r="D90" i="6"/>
  <c r="O332" i="5"/>
  <c r="E72" i="6" l="1"/>
  <c r="L72" i="6" s="1"/>
  <c r="D68" i="7" s="1"/>
  <c r="C68" i="7" s="1"/>
  <c r="P278" i="5"/>
  <c r="F72" i="6" s="1"/>
  <c r="S278" i="5"/>
  <c r="T278" i="5" s="1"/>
  <c r="S158" i="5"/>
  <c r="T158" i="5" s="1"/>
  <c r="E32" i="6"/>
  <c r="L32" i="6" s="1"/>
  <c r="D28" i="7" s="1"/>
  <c r="C28" i="7" s="1"/>
  <c r="P158" i="5"/>
  <c r="F32" i="6" s="1"/>
  <c r="E25" i="6"/>
  <c r="L25" i="6" s="1"/>
  <c r="D21" i="7" s="1"/>
  <c r="C21" i="7" s="1"/>
  <c r="S137" i="5"/>
  <c r="T137" i="5" s="1"/>
  <c r="P137" i="5"/>
  <c r="F25" i="6" s="1"/>
  <c r="E53" i="6"/>
  <c r="L53" i="6" s="1"/>
  <c r="D49" i="7" s="1"/>
  <c r="C49" i="7" s="1"/>
  <c r="S221" i="5"/>
  <c r="T221" i="5" s="1"/>
  <c r="P221" i="5"/>
  <c r="F53" i="6" s="1"/>
  <c r="E71" i="6"/>
  <c r="L71" i="6" s="1"/>
  <c r="D67" i="7" s="1"/>
  <c r="C67" i="7" s="1"/>
  <c r="S275" i="5"/>
  <c r="T275" i="5" s="1"/>
  <c r="P275" i="5"/>
  <c r="F71" i="6" s="1"/>
  <c r="E13" i="6"/>
  <c r="L13" i="6" s="1"/>
  <c r="D9" i="7" s="1"/>
  <c r="C9" i="7" s="1"/>
  <c r="S101" i="5"/>
  <c r="T101" i="5" s="1"/>
  <c r="P101" i="5"/>
  <c r="F13" i="6" s="1"/>
  <c r="M96" i="6"/>
  <c r="N96" i="6" s="1"/>
  <c r="H96" i="6"/>
  <c r="E23" i="6"/>
  <c r="L23" i="6" s="1"/>
  <c r="D19" i="7" s="1"/>
  <c r="C19" i="7" s="1"/>
  <c r="P131" i="5"/>
  <c r="F23" i="6" s="1"/>
  <c r="S131" i="5"/>
  <c r="T131" i="5" s="1"/>
  <c r="E33" i="6"/>
  <c r="L33" i="6" s="1"/>
  <c r="D29" i="7" s="1"/>
  <c r="C29" i="7" s="1"/>
  <c r="P161" i="5"/>
  <c r="F33" i="6" s="1"/>
  <c r="S161" i="5"/>
  <c r="T161" i="5" s="1"/>
  <c r="E85" i="6"/>
  <c r="L85" i="6" s="1"/>
  <c r="D81" i="7" s="1"/>
  <c r="C81" i="7" s="1"/>
  <c r="P317" i="5"/>
  <c r="F85" i="6" s="1"/>
  <c r="S317" i="5"/>
  <c r="T317" i="5" s="1"/>
  <c r="E7" i="6"/>
  <c r="L7" i="6" s="1"/>
  <c r="D3" i="7" s="1"/>
  <c r="C3" i="7" s="1"/>
  <c r="P83" i="5"/>
  <c r="F7" i="6" s="1"/>
  <c r="S83" i="5"/>
  <c r="T83" i="5" s="1"/>
  <c r="E6" i="6"/>
  <c r="L6" i="6" s="1"/>
  <c r="D2" i="7" s="1"/>
  <c r="C2" i="7" s="1"/>
  <c r="P80" i="5"/>
  <c r="F6" i="6" s="1"/>
  <c r="S80" i="5"/>
  <c r="T80" i="5" s="1"/>
  <c r="M81" i="6"/>
  <c r="N81" i="6" s="1"/>
  <c r="H81" i="6"/>
  <c r="E24" i="6"/>
  <c r="L24" i="6" s="1"/>
  <c r="D20" i="7" s="1"/>
  <c r="C20" i="7" s="1"/>
  <c r="S134" i="5"/>
  <c r="T134" i="5" s="1"/>
  <c r="P134" i="5"/>
  <c r="F24" i="6" s="1"/>
  <c r="E36" i="6"/>
  <c r="L36" i="6" s="1"/>
  <c r="D32" i="7" s="1"/>
  <c r="C32" i="7" s="1"/>
  <c r="S170" i="5"/>
  <c r="T170" i="5" s="1"/>
  <c r="P170" i="5"/>
  <c r="F36" i="6" s="1"/>
  <c r="E101" i="6"/>
  <c r="L101" i="6" s="1"/>
  <c r="D97" i="7" s="1"/>
  <c r="C97" i="7" s="1"/>
  <c r="P365" i="5"/>
  <c r="F101" i="6" s="1"/>
  <c r="S365" i="5"/>
  <c r="T365" i="5" s="1"/>
  <c r="P212" i="5"/>
  <c r="F50" i="6" s="1"/>
  <c r="E50" i="6"/>
  <c r="L50" i="6" s="1"/>
  <c r="D46" i="7" s="1"/>
  <c r="C46" i="7" s="1"/>
  <c r="S212" i="5"/>
  <c r="T212" i="5" s="1"/>
  <c r="E43" i="6"/>
  <c r="L43" i="6" s="1"/>
  <c r="D39" i="7" s="1"/>
  <c r="C39" i="7" s="1"/>
  <c r="P191" i="5"/>
  <c r="F43" i="6" s="1"/>
  <c r="S191" i="5"/>
  <c r="T191" i="5" s="1"/>
  <c r="M97" i="6"/>
  <c r="N97" i="6" s="1"/>
  <c r="H97" i="6"/>
  <c r="M35" i="6"/>
  <c r="N35" i="6" s="1"/>
  <c r="H35" i="6"/>
  <c r="E73" i="6"/>
  <c r="L73" i="6" s="1"/>
  <c r="D69" i="7" s="1"/>
  <c r="C69" i="7" s="1"/>
  <c r="S281" i="5"/>
  <c r="T281" i="5" s="1"/>
  <c r="P281" i="5"/>
  <c r="F73" i="6" s="1"/>
  <c r="E34" i="6"/>
  <c r="L34" i="6" s="1"/>
  <c r="D30" i="7" s="1"/>
  <c r="C30" i="7" s="1"/>
  <c r="S164" i="5"/>
  <c r="T164" i="5" s="1"/>
  <c r="P164" i="5"/>
  <c r="F34" i="6" s="1"/>
  <c r="E76" i="6"/>
  <c r="L76" i="6" s="1"/>
  <c r="D72" i="7" s="1"/>
  <c r="C72" i="7" s="1"/>
  <c r="S290" i="5"/>
  <c r="T290" i="5" s="1"/>
  <c r="P290" i="5"/>
  <c r="F76" i="6" s="1"/>
  <c r="E98" i="6"/>
  <c r="L98" i="6" s="1"/>
  <c r="D94" i="7" s="1"/>
  <c r="C94" i="7" s="1"/>
  <c r="P356" i="5"/>
  <c r="F98" i="6" s="1"/>
  <c r="S356" i="5"/>
  <c r="T356" i="5" s="1"/>
  <c r="E79" i="6"/>
  <c r="L79" i="6" s="1"/>
  <c r="D75" i="7" s="1"/>
  <c r="C75" i="7" s="1"/>
  <c r="S299" i="5"/>
  <c r="T299" i="5" s="1"/>
  <c r="P299" i="5"/>
  <c r="F79" i="6" s="1"/>
  <c r="E57" i="6"/>
  <c r="L57" i="6" s="1"/>
  <c r="D53" i="7" s="1"/>
  <c r="C53" i="7" s="1"/>
  <c r="P233" i="5"/>
  <c r="F57" i="6" s="1"/>
  <c r="S233" i="5"/>
  <c r="T233" i="5" s="1"/>
  <c r="E29" i="6"/>
  <c r="L29" i="6" s="1"/>
  <c r="D25" i="7" s="1"/>
  <c r="C25" i="7" s="1"/>
  <c r="S149" i="5"/>
  <c r="T149" i="5" s="1"/>
  <c r="P149" i="5"/>
  <c r="F29" i="6" s="1"/>
  <c r="E9" i="6"/>
  <c r="L9" i="6" s="1"/>
  <c r="D5" i="7" s="1"/>
  <c r="C5" i="7" s="1"/>
  <c r="S89" i="5"/>
  <c r="T89" i="5" s="1"/>
  <c r="P89" i="5"/>
  <c r="F9" i="6" s="1"/>
  <c r="E16" i="6"/>
  <c r="L16" i="6" s="1"/>
  <c r="D12" i="7" s="1"/>
  <c r="C12" i="7" s="1"/>
  <c r="S110" i="5"/>
  <c r="T110" i="5" s="1"/>
  <c r="P110" i="5"/>
  <c r="F16" i="6" s="1"/>
  <c r="E65" i="6"/>
  <c r="L65" i="6" s="1"/>
  <c r="D61" i="7" s="1"/>
  <c r="C61" i="7" s="1"/>
  <c r="S257" i="5"/>
  <c r="T257" i="5" s="1"/>
  <c r="P257" i="5"/>
  <c r="F65" i="6" s="1"/>
  <c r="E99" i="6"/>
  <c r="L99" i="6" s="1"/>
  <c r="D95" i="7" s="1"/>
  <c r="C95" i="7" s="1"/>
  <c r="P359" i="5"/>
  <c r="F99" i="6" s="1"/>
  <c r="S359" i="5"/>
  <c r="T359" i="5" s="1"/>
  <c r="E48" i="6"/>
  <c r="L48" i="6" s="1"/>
  <c r="D44" i="7" s="1"/>
  <c r="C44" i="7" s="1"/>
  <c r="S206" i="5"/>
  <c r="T206" i="5" s="1"/>
  <c r="P206" i="5"/>
  <c r="F48" i="6" s="1"/>
  <c r="E61" i="6"/>
  <c r="L61" i="6" s="1"/>
  <c r="D57" i="7" s="1"/>
  <c r="C57" i="7" s="1"/>
  <c r="S245" i="5"/>
  <c r="T245" i="5" s="1"/>
  <c r="P245" i="5"/>
  <c r="F61" i="6" s="1"/>
  <c r="E39" i="6"/>
  <c r="L39" i="6" s="1"/>
  <c r="D35" i="7" s="1"/>
  <c r="C35" i="7" s="1"/>
  <c r="S179" i="5"/>
  <c r="T179" i="5" s="1"/>
  <c r="P179" i="5"/>
  <c r="F39" i="6" s="1"/>
  <c r="E10" i="6"/>
  <c r="L10" i="6" s="1"/>
  <c r="D6" i="7" s="1"/>
  <c r="C6" i="7" s="1"/>
  <c r="S92" i="5"/>
  <c r="T92" i="5" s="1"/>
  <c r="P92" i="5"/>
  <c r="F10" i="6" s="1"/>
  <c r="E83" i="6"/>
  <c r="L83" i="6" s="1"/>
  <c r="D79" i="7" s="1"/>
  <c r="C79" i="7" s="1"/>
  <c r="P311" i="5"/>
  <c r="F83" i="6" s="1"/>
  <c r="S311" i="5"/>
  <c r="T311" i="5" s="1"/>
  <c r="E59" i="6"/>
  <c r="L59" i="6" s="1"/>
  <c r="D55" i="7" s="1"/>
  <c r="C55" i="7" s="1"/>
  <c r="S239" i="5"/>
  <c r="T239" i="5" s="1"/>
  <c r="P239" i="5"/>
  <c r="F59" i="6" s="1"/>
  <c r="E75" i="6"/>
  <c r="L75" i="6" s="1"/>
  <c r="D71" i="7" s="1"/>
  <c r="C71" i="7" s="1"/>
  <c r="S287" i="5"/>
  <c r="T287" i="5" s="1"/>
  <c r="P287" i="5"/>
  <c r="F75" i="6" s="1"/>
  <c r="M67" i="6"/>
  <c r="N67" i="6" s="1"/>
  <c r="H67" i="6"/>
  <c r="H18" i="6"/>
  <c r="M18" i="6"/>
  <c r="N18" i="6" s="1"/>
  <c r="E30" i="6"/>
  <c r="L30" i="6" s="1"/>
  <c r="D26" i="7" s="1"/>
  <c r="C26" i="7" s="1"/>
  <c r="P152" i="5"/>
  <c r="F30" i="6" s="1"/>
  <c r="S152" i="5"/>
  <c r="T152" i="5" s="1"/>
  <c r="E77" i="6"/>
  <c r="L77" i="6" s="1"/>
  <c r="D73" i="7" s="1"/>
  <c r="C73" i="7" s="1"/>
  <c r="P293" i="5"/>
  <c r="F77" i="6" s="1"/>
  <c r="S293" i="5"/>
  <c r="T293" i="5" s="1"/>
  <c r="E37" i="6"/>
  <c r="L37" i="6" s="1"/>
  <c r="D33" i="7" s="1"/>
  <c r="C33" i="7" s="1"/>
  <c r="S173" i="5"/>
  <c r="T173" i="5" s="1"/>
  <c r="P173" i="5"/>
  <c r="F37" i="6" s="1"/>
  <c r="E41" i="6"/>
  <c r="L41" i="6" s="1"/>
  <c r="D37" i="7" s="1"/>
  <c r="C37" i="7" s="1"/>
  <c r="P185" i="5"/>
  <c r="F41" i="6" s="1"/>
  <c r="S185" i="5"/>
  <c r="T185" i="5" s="1"/>
  <c r="E26" i="6"/>
  <c r="L26" i="6" s="1"/>
  <c r="D22" i="7" s="1"/>
  <c r="C22" i="7" s="1"/>
  <c r="S140" i="5"/>
  <c r="T140" i="5" s="1"/>
  <c r="P140" i="5"/>
  <c r="F26" i="6" s="1"/>
  <c r="E12" i="6"/>
  <c r="L12" i="6" s="1"/>
  <c r="D8" i="7" s="1"/>
  <c r="C8" i="7" s="1"/>
  <c r="S98" i="5"/>
  <c r="T98" i="5" s="1"/>
  <c r="P98" i="5"/>
  <c r="F12" i="6" s="1"/>
  <c r="E70" i="6"/>
  <c r="L70" i="6" s="1"/>
  <c r="D66" i="7" s="1"/>
  <c r="C66" i="7" s="1"/>
  <c r="S272" i="5"/>
  <c r="T272" i="5" s="1"/>
  <c r="P272" i="5"/>
  <c r="F70" i="6" s="1"/>
  <c r="E89" i="6"/>
  <c r="L89" i="6" s="1"/>
  <c r="D85" i="7" s="1"/>
  <c r="C85" i="7" s="1"/>
  <c r="S329" i="5"/>
  <c r="T329" i="5" s="1"/>
  <c r="P329" i="5"/>
  <c r="F89" i="6" s="1"/>
  <c r="E66" i="6"/>
  <c r="L66" i="6" s="1"/>
  <c r="D62" i="7" s="1"/>
  <c r="C62" i="7" s="1"/>
  <c r="S260" i="5"/>
  <c r="T260" i="5" s="1"/>
  <c r="P260" i="5"/>
  <c r="F66" i="6" s="1"/>
  <c r="E27" i="6"/>
  <c r="L27" i="6" s="1"/>
  <c r="D23" i="7" s="1"/>
  <c r="C23" i="7" s="1"/>
  <c r="S143" i="5"/>
  <c r="T143" i="5" s="1"/>
  <c r="P143" i="5"/>
  <c r="F27" i="6" s="1"/>
  <c r="E47" i="6"/>
  <c r="L47" i="6" s="1"/>
  <c r="D43" i="7" s="1"/>
  <c r="C43" i="7" s="1"/>
  <c r="S203" i="5"/>
  <c r="T203" i="5" s="1"/>
  <c r="P203" i="5"/>
  <c r="F47" i="6" s="1"/>
  <c r="E63" i="6"/>
  <c r="L63" i="6" s="1"/>
  <c r="D59" i="7" s="1"/>
  <c r="C59" i="7" s="1"/>
  <c r="S251" i="5"/>
  <c r="T251" i="5" s="1"/>
  <c r="P251" i="5"/>
  <c r="F63" i="6" s="1"/>
  <c r="E88" i="6"/>
  <c r="L88" i="6" s="1"/>
  <c r="D84" i="7" s="1"/>
  <c r="C84" i="7" s="1"/>
  <c r="P326" i="5"/>
  <c r="F88" i="6" s="1"/>
  <c r="S326" i="5"/>
  <c r="T326" i="5" s="1"/>
  <c r="E28" i="6"/>
  <c r="L28" i="6" s="1"/>
  <c r="D24" i="7" s="1"/>
  <c r="C24" i="7" s="1"/>
  <c r="P146" i="5"/>
  <c r="F28" i="6" s="1"/>
  <c r="S146" i="5"/>
  <c r="T146" i="5" s="1"/>
  <c r="E58" i="6"/>
  <c r="L58" i="6" s="1"/>
  <c r="D54" i="7" s="1"/>
  <c r="C54" i="7" s="1"/>
  <c r="P236" i="5"/>
  <c r="F58" i="6" s="1"/>
  <c r="S236" i="5"/>
  <c r="T236" i="5" s="1"/>
  <c r="E55" i="6"/>
  <c r="L55" i="6" s="1"/>
  <c r="D51" i="7" s="1"/>
  <c r="C51" i="7" s="1"/>
  <c r="S227" i="5"/>
  <c r="T227" i="5" s="1"/>
  <c r="P227" i="5"/>
  <c r="F55" i="6" s="1"/>
  <c r="E56" i="6"/>
  <c r="L56" i="6" s="1"/>
  <c r="D52" i="7" s="1"/>
  <c r="C52" i="7" s="1"/>
  <c r="S230" i="5"/>
  <c r="T230" i="5" s="1"/>
  <c r="P230" i="5"/>
  <c r="F56" i="6" s="1"/>
  <c r="E52" i="6"/>
  <c r="L52" i="6" s="1"/>
  <c r="D48" i="7" s="1"/>
  <c r="C48" i="7" s="1"/>
  <c r="S218" i="5"/>
  <c r="T218" i="5" s="1"/>
  <c r="P218" i="5"/>
  <c r="F52" i="6" s="1"/>
  <c r="E69" i="6"/>
  <c r="L69" i="6" s="1"/>
  <c r="D65" i="7" s="1"/>
  <c r="C65" i="7" s="1"/>
  <c r="P269" i="5"/>
  <c r="F69" i="6" s="1"/>
  <c r="S269" i="5"/>
  <c r="T269" i="5" s="1"/>
  <c r="E14" i="6"/>
  <c r="L14" i="6" s="1"/>
  <c r="D10" i="7" s="1"/>
  <c r="C10" i="7" s="1"/>
  <c r="P104" i="5"/>
  <c r="F14" i="6" s="1"/>
  <c r="S104" i="5"/>
  <c r="T104" i="5" s="1"/>
  <c r="M17" i="6"/>
  <c r="N17" i="6" s="1"/>
  <c r="H17" i="6"/>
  <c r="E60" i="6"/>
  <c r="L60" i="6" s="1"/>
  <c r="D56" i="7" s="1"/>
  <c r="C56" i="7" s="1"/>
  <c r="P242" i="5"/>
  <c r="F60" i="6" s="1"/>
  <c r="S242" i="5"/>
  <c r="T242" i="5" s="1"/>
  <c r="H38" i="6"/>
  <c r="M38" i="6"/>
  <c r="N38" i="6" s="1"/>
  <c r="E90" i="6"/>
  <c r="L90" i="6" s="1"/>
  <c r="D86" i="7" s="1"/>
  <c r="C86" i="7" s="1"/>
  <c r="S332" i="5"/>
  <c r="T332" i="5" s="1"/>
  <c r="P332" i="5"/>
  <c r="F90" i="6" s="1"/>
  <c r="E49" i="6"/>
  <c r="L49" i="6" s="1"/>
  <c r="D45" i="7" s="1"/>
  <c r="C45" i="7" s="1"/>
  <c r="P209" i="5"/>
  <c r="F49" i="6" s="1"/>
  <c r="S209" i="5"/>
  <c r="T209" i="5" s="1"/>
  <c r="E20" i="6"/>
  <c r="L20" i="6" s="1"/>
  <c r="D16" i="7" s="1"/>
  <c r="C16" i="7" s="1"/>
  <c r="P122" i="5"/>
  <c r="F20" i="6" s="1"/>
  <c r="S122" i="5"/>
  <c r="T122" i="5" s="1"/>
  <c r="E62" i="6"/>
  <c r="L62" i="6" s="1"/>
  <c r="D58" i="7" s="1"/>
  <c r="C58" i="7" s="1"/>
  <c r="S248" i="5"/>
  <c r="T248" i="5" s="1"/>
  <c r="P248" i="5"/>
  <c r="F62" i="6" s="1"/>
  <c r="E95" i="6"/>
  <c r="L95" i="6" s="1"/>
  <c r="D91" i="7" s="1"/>
  <c r="C91" i="7" s="1"/>
  <c r="S347" i="5"/>
  <c r="T347" i="5" s="1"/>
  <c r="P347" i="5"/>
  <c r="F95" i="6" s="1"/>
  <c r="E92" i="6"/>
  <c r="L92" i="6" s="1"/>
  <c r="D88" i="7" s="1"/>
  <c r="C88" i="7" s="1"/>
  <c r="P338" i="5"/>
  <c r="F92" i="6" s="1"/>
  <c r="S338" i="5"/>
  <c r="T338" i="5" s="1"/>
  <c r="E74" i="6"/>
  <c r="L74" i="6" s="1"/>
  <c r="D70" i="7" s="1"/>
  <c r="C70" i="7" s="1"/>
  <c r="S284" i="5"/>
  <c r="T284" i="5" s="1"/>
  <c r="P284" i="5"/>
  <c r="F74" i="6" s="1"/>
  <c r="E46" i="6"/>
  <c r="L46" i="6" s="1"/>
  <c r="D42" i="7" s="1"/>
  <c r="C42" i="7" s="1"/>
  <c r="P200" i="5"/>
  <c r="F46" i="6" s="1"/>
  <c r="S200" i="5"/>
  <c r="T200" i="5" s="1"/>
  <c r="M51" i="6"/>
  <c r="N51" i="6" s="1"/>
  <c r="H51" i="6"/>
  <c r="E11" i="6"/>
  <c r="L11" i="6" s="1"/>
  <c r="D7" i="7" s="1"/>
  <c r="C7" i="7" s="1"/>
  <c r="S95" i="5"/>
  <c r="T95" i="5" s="1"/>
  <c r="P95" i="5"/>
  <c r="F11" i="6" s="1"/>
  <c r="E68" i="6"/>
  <c r="L68" i="6" s="1"/>
  <c r="D64" i="7" s="1"/>
  <c r="C64" i="7" s="1"/>
  <c r="P266" i="5"/>
  <c r="F68" i="6" s="1"/>
  <c r="S266" i="5"/>
  <c r="T266" i="5" s="1"/>
  <c r="M78" i="6"/>
  <c r="N78" i="6" s="1"/>
  <c r="H78" i="6"/>
  <c r="E54" i="6"/>
  <c r="L54" i="6" s="1"/>
  <c r="D50" i="7" s="1"/>
  <c r="C50" i="7" s="1"/>
  <c r="P224" i="5"/>
  <c r="F54" i="6" s="1"/>
  <c r="S224" i="5"/>
  <c r="T224" i="5" s="1"/>
  <c r="E100" i="6"/>
  <c r="L100" i="6" s="1"/>
  <c r="D96" i="7" s="1"/>
  <c r="C96" i="7" s="1"/>
  <c r="S362" i="5"/>
  <c r="T362" i="5" s="1"/>
  <c r="P362" i="5"/>
  <c r="F100" i="6" s="1"/>
  <c r="E45" i="6"/>
  <c r="L45" i="6" s="1"/>
  <c r="D41" i="7" s="1"/>
  <c r="C41" i="7" s="1"/>
  <c r="S197" i="5"/>
  <c r="T197" i="5" s="1"/>
  <c r="P197" i="5"/>
  <c r="F45" i="6" s="1"/>
  <c r="E21" i="6"/>
  <c r="L21" i="6" s="1"/>
  <c r="D17" i="7" s="1"/>
  <c r="C17" i="7" s="1"/>
  <c r="S125" i="5"/>
  <c r="T125" i="5" s="1"/>
  <c r="P125" i="5"/>
  <c r="F21" i="6" s="1"/>
  <c r="E8" i="6"/>
  <c r="L8" i="6" s="1"/>
  <c r="D4" i="7" s="1"/>
  <c r="C4" i="7" s="1"/>
  <c r="S86" i="5"/>
  <c r="T86" i="5" s="1"/>
  <c r="P86" i="5"/>
  <c r="F8" i="6" s="1"/>
  <c r="E15" i="6"/>
  <c r="L15" i="6" s="1"/>
  <c r="D11" i="7" s="1"/>
  <c r="C11" i="7" s="1"/>
  <c r="P107" i="5"/>
  <c r="F15" i="6" s="1"/>
  <c r="S107" i="5"/>
  <c r="T107" i="5" s="1"/>
  <c r="P128" i="5"/>
  <c r="F22" i="6" s="1"/>
  <c r="S128" i="5"/>
  <c r="T128" i="5" s="1"/>
  <c r="E22" i="6"/>
  <c r="L22" i="6" s="1"/>
  <c r="D18" i="7" s="1"/>
  <c r="C18" i="7" s="1"/>
  <c r="E44" i="6"/>
  <c r="L44" i="6" s="1"/>
  <c r="D40" i="7" s="1"/>
  <c r="C40" i="7" s="1"/>
  <c r="S194" i="5"/>
  <c r="T194" i="5" s="1"/>
  <c r="P194" i="5"/>
  <c r="F44" i="6" s="1"/>
  <c r="E84" i="6"/>
  <c r="L84" i="6" s="1"/>
  <c r="D80" i="7" s="1"/>
  <c r="C80" i="7" s="1"/>
  <c r="P314" i="5"/>
  <c r="F84" i="6" s="1"/>
  <c r="S314" i="5"/>
  <c r="T314" i="5" s="1"/>
  <c r="E80" i="6"/>
  <c r="L80" i="6" s="1"/>
  <c r="D76" i="7" s="1"/>
  <c r="C76" i="7" s="1"/>
  <c r="P302" i="5"/>
  <c r="F80" i="6" s="1"/>
  <c r="S302" i="5"/>
  <c r="T302" i="5" s="1"/>
  <c r="E94" i="6"/>
  <c r="L94" i="6" s="1"/>
  <c r="D90" i="7" s="1"/>
  <c r="C90" i="7" s="1"/>
  <c r="S344" i="5"/>
  <c r="T344" i="5" s="1"/>
  <c r="P344" i="5"/>
  <c r="F94" i="6" s="1"/>
  <c r="M86" i="6"/>
  <c r="N86" i="6" s="1"/>
  <c r="H86" i="6"/>
  <c r="E19" i="6"/>
  <c r="L19" i="6" s="1"/>
  <c r="D15" i="7" s="1"/>
  <c r="C15" i="7" s="1"/>
  <c r="S119" i="5"/>
  <c r="T119" i="5" s="1"/>
  <c r="P119" i="5"/>
  <c r="F19" i="6" s="1"/>
  <c r="E87" i="6"/>
  <c r="L87" i="6" s="1"/>
  <c r="D83" i="7" s="1"/>
  <c r="C83" i="7" s="1"/>
  <c r="S323" i="5"/>
  <c r="T323" i="5" s="1"/>
  <c r="P323" i="5"/>
  <c r="F87" i="6" s="1"/>
  <c r="P254" i="5"/>
  <c r="F64" i="6" s="1"/>
  <c r="E64" i="6"/>
  <c r="L64" i="6" s="1"/>
  <c r="D60" i="7" s="1"/>
  <c r="C60" i="7" s="1"/>
  <c r="S254" i="5"/>
  <c r="T254" i="5" s="1"/>
  <c r="E82" i="6"/>
  <c r="L82" i="6" s="1"/>
  <c r="D78" i="7" s="1"/>
  <c r="C78" i="7" s="1"/>
  <c r="S308" i="5"/>
  <c r="T308" i="5" s="1"/>
  <c r="P308" i="5"/>
  <c r="F82" i="6" s="1"/>
  <c r="E93" i="6"/>
  <c r="L93" i="6" s="1"/>
  <c r="D89" i="7" s="1"/>
  <c r="C89" i="7" s="1"/>
  <c r="S341" i="5"/>
  <c r="T341" i="5" s="1"/>
  <c r="P341" i="5"/>
  <c r="F93" i="6" s="1"/>
  <c r="E42" i="6"/>
  <c r="L42" i="6" s="1"/>
  <c r="D38" i="7" s="1"/>
  <c r="C38" i="7" s="1"/>
  <c r="S188" i="5"/>
  <c r="T188" i="5" s="1"/>
  <c r="P188" i="5"/>
  <c r="F42" i="6" s="1"/>
  <c r="E31" i="6"/>
  <c r="L31" i="6" s="1"/>
  <c r="D27" i="7" s="1"/>
  <c r="C27" i="7" s="1"/>
  <c r="S155" i="5"/>
  <c r="T155" i="5" s="1"/>
  <c r="P155" i="5"/>
  <c r="F31" i="6" s="1"/>
  <c r="E91" i="6"/>
  <c r="L91" i="6" s="1"/>
  <c r="D87" i="7" s="1"/>
  <c r="C87" i="7" s="1"/>
  <c r="S335" i="5"/>
  <c r="T335" i="5" s="1"/>
  <c r="P335" i="5"/>
  <c r="F91" i="6" s="1"/>
  <c r="M40" i="6"/>
  <c r="N40" i="6" s="1"/>
  <c r="H40" i="6"/>
  <c r="M24" i="6" l="1"/>
  <c r="N24" i="6" s="1"/>
  <c r="H24" i="6"/>
  <c r="M31" i="6"/>
  <c r="N31" i="6" s="1"/>
  <c r="H31" i="6"/>
  <c r="M44" i="6"/>
  <c r="N44" i="6" s="1"/>
  <c r="H44" i="6"/>
  <c r="M70" i="6"/>
  <c r="N70" i="6" s="1"/>
  <c r="H70" i="6"/>
  <c r="M77" i="6"/>
  <c r="N77" i="6" s="1"/>
  <c r="H77" i="6"/>
  <c r="H83" i="6"/>
  <c r="M83" i="6"/>
  <c r="N83" i="6" s="1"/>
  <c r="M61" i="6"/>
  <c r="N61" i="6" s="1"/>
  <c r="H61" i="6"/>
  <c r="H79" i="6"/>
  <c r="M79" i="6"/>
  <c r="N79" i="6" s="1"/>
  <c r="H50" i="6"/>
  <c r="M50" i="6"/>
  <c r="N50" i="6" s="1"/>
  <c r="M7" i="6"/>
  <c r="N7" i="6" s="1"/>
  <c r="H7" i="6"/>
  <c r="M71" i="6"/>
  <c r="N71" i="6" s="1"/>
  <c r="H71" i="6"/>
  <c r="M27" i="6"/>
  <c r="N27" i="6" s="1"/>
  <c r="H27" i="6"/>
  <c r="M9" i="6"/>
  <c r="N9" i="6" s="1"/>
  <c r="H9" i="6"/>
  <c r="M8" i="6"/>
  <c r="N8" i="6" s="1"/>
  <c r="H8" i="6"/>
  <c r="H34" i="6"/>
  <c r="M34" i="6"/>
  <c r="N34" i="6" s="1"/>
  <c r="M23" i="6"/>
  <c r="N23" i="6" s="1"/>
  <c r="H23" i="6"/>
  <c r="M32" i="6"/>
  <c r="N32" i="6" s="1"/>
  <c r="H32" i="6"/>
  <c r="M15" i="6"/>
  <c r="N15" i="6" s="1"/>
  <c r="H15" i="6"/>
  <c r="M52" i="6"/>
  <c r="N52" i="6" s="1"/>
  <c r="H52" i="6"/>
  <c r="M65" i="6"/>
  <c r="N65" i="6" s="1"/>
  <c r="H65" i="6"/>
  <c r="M20" i="6"/>
  <c r="N20" i="6" s="1"/>
  <c r="H20" i="6"/>
  <c r="H14" i="6"/>
  <c r="M14" i="6"/>
  <c r="N14" i="6" s="1"/>
  <c r="M56" i="6"/>
  <c r="N56" i="6" s="1"/>
  <c r="H56" i="6"/>
  <c r="M66" i="6"/>
  <c r="N66" i="6" s="1"/>
  <c r="H66" i="6"/>
  <c r="M41" i="6"/>
  <c r="N41" i="6" s="1"/>
  <c r="H41" i="6"/>
  <c r="M10" i="6"/>
  <c r="N10" i="6" s="1"/>
  <c r="H10" i="6"/>
  <c r="M29" i="6"/>
  <c r="N29" i="6" s="1"/>
  <c r="H29" i="6"/>
  <c r="M101" i="6"/>
  <c r="N101" i="6" s="1"/>
  <c r="H101" i="6"/>
  <c r="H94" i="6"/>
  <c r="M94" i="6"/>
  <c r="N94" i="6" s="1"/>
  <c r="H75" i="6"/>
  <c r="M75" i="6"/>
  <c r="N75" i="6" s="1"/>
  <c r="H42" i="6"/>
  <c r="M42" i="6"/>
  <c r="N42" i="6" s="1"/>
  <c r="M80" i="6"/>
  <c r="N80" i="6" s="1"/>
  <c r="H80" i="6"/>
  <c r="M68" i="6"/>
  <c r="N68" i="6" s="1"/>
  <c r="H68" i="6"/>
  <c r="H46" i="6"/>
  <c r="M46" i="6"/>
  <c r="N46" i="6" s="1"/>
  <c r="H95" i="6"/>
  <c r="M95" i="6"/>
  <c r="N95" i="6" s="1"/>
  <c r="M12" i="6"/>
  <c r="N12" i="6" s="1"/>
  <c r="H12" i="6"/>
  <c r="H30" i="6"/>
  <c r="M30" i="6"/>
  <c r="N30" i="6" s="1"/>
  <c r="M48" i="6"/>
  <c r="N48" i="6" s="1"/>
  <c r="H48" i="6"/>
  <c r="M85" i="6"/>
  <c r="N85" i="6" s="1"/>
  <c r="H85" i="6"/>
  <c r="M53" i="6"/>
  <c r="N53" i="6" s="1"/>
  <c r="H53" i="6"/>
  <c r="H58" i="6"/>
  <c r="M58" i="6"/>
  <c r="N58" i="6" s="1"/>
  <c r="M19" i="6"/>
  <c r="N19" i="6" s="1"/>
  <c r="H19" i="6"/>
  <c r="M100" i="6"/>
  <c r="N100" i="6" s="1"/>
  <c r="H100" i="6"/>
  <c r="M21" i="6"/>
  <c r="N21" i="6" s="1"/>
  <c r="H21" i="6"/>
  <c r="M28" i="6"/>
  <c r="N28" i="6" s="1"/>
  <c r="H28" i="6"/>
  <c r="M47" i="6"/>
  <c r="N47" i="6" s="1"/>
  <c r="H47" i="6"/>
  <c r="M37" i="6"/>
  <c r="N37" i="6" s="1"/>
  <c r="H37" i="6"/>
  <c r="M59" i="6"/>
  <c r="N59" i="6" s="1"/>
  <c r="H59" i="6"/>
  <c r="M16" i="6"/>
  <c r="N16" i="6" s="1"/>
  <c r="H16" i="6"/>
  <c r="H98" i="6"/>
  <c r="M98" i="6"/>
  <c r="N98" i="6" s="1"/>
  <c r="M73" i="6"/>
  <c r="N73" i="6" s="1"/>
  <c r="H73" i="6"/>
  <c r="M43" i="6"/>
  <c r="N43" i="6" s="1"/>
  <c r="H43" i="6"/>
  <c r="M36" i="6"/>
  <c r="N36" i="6" s="1"/>
  <c r="H36" i="6"/>
  <c r="H87" i="6"/>
  <c r="M87" i="6"/>
  <c r="N87" i="6" s="1"/>
  <c r="H90" i="6"/>
  <c r="M90" i="6"/>
  <c r="N90" i="6" s="1"/>
  <c r="M63" i="6"/>
  <c r="N63" i="6" s="1"/>
  <c r="H63" i="6"/>
  <c r="H91" i="6"/>
  <c r="M91" i="6"/>
  <c r="N91" i="6" s="1"/>
  <c r="H22" i="6"/>
  <c r="M22" i="6"/>
  <c r="N22" i="6" s="1"/>
  <c r="M11" i="6"/>
  <c r="N11" i="6" s="1"/>
  <c r="H11" i="6"/>
  <c r="H74" i="6"/>
  <c r="M74" i="6"/>
  <c r="N74" i="6" s="1"/>
  <c r="M49" i="6"/>
  <c r="N49" i="6" s="1"/>
  <c r="H49" i="6"/>
  <c r="M60" i="6"/>
  <c r="N60" i="6" s="1"/>
  <c r="H60" i="6"/>
  <c r="M69" i="6"/>
  <c r="N69" i="6" s="1"/>
  <c r="H69" i="6"/>
  <c r="M55" i="6"/>
  <c r="N55" i="6" s="1"/>
  <c r="H55" i="6"/>
  <c r="M89" i="6"/>
  <c r="N89" i="6" s="1"/>
  <c r="H89" i="6"/>
  <c r="M39" i="6"/>
  <c r="N39" i="6" s="1"/>
  <c r="H39" i="6"/>
  <c r="M6" i="6"/>
  <c r="N6" i="6" s="1"/>
  <c r="H6" i="6"/>
  <c r="M13" i="6"/>
  <c r="N13" i="6" s="1"/>
  <c r="H13" i="6"/>
  <c r="M72" i="6"/>
  <c r="N72" i="6" s="1"/>
  <c r="H72" i="6"/>
  <c r="M45" i="6"/>
  <c r="N45" i="6" s="1"/>
  <c r="H45" i="6"/>
  <c r="M88" i="6"/>
  <c r="N88" i="6" s="1"/>
  <c r="H88" i="6"/>
  <c r="H99" i="6"/>
  <c r="M99" i="6"/>
  <c r="N99" i="6" s="1"/>
  <c r="M82" i="6"/>
  <c r="N82" i="6" s="1"/>
  <c r="H82" i="6"/>
  <c r="M92" i="6"/>
  <c r="N92" i="6" s="1"/>
  <c r="H92" i="6"/>
  <c r="M93" i="6"/>
  <c r="N93" i="6" s="1"/>
  <c r="H93" i="6"/>
  <c r="M64" i="6"/>
  <c r="N64" i="6" s="1"/>
  <c r="H64" i="6"/>
  <c r="M84" i="6"/>
  <c r="N84" i="6" s="1"/>
  <c r="H84" i="6"/>
  <c r="H54" i="6"/>
  <c r="M54" i="6"/>
  <c r="N54" i="6" s="1"/>
  <c r="H62" i="6"/>
  <c r="M62" i="6"/>
  <c r="N62" i="6" s="1"/>
  <c r="H26" i="6"/>
  <c r="M26" i="6"/>
  <c r="N26" i="6" s="1"/>
  <c r="M57" i="6"/>
  <c r="N57" i="6" s="1"/>
  <c r="H57" i="6"/>
  <c r="M76" i="6"/>
  <c r="N76" i="6" s="1"/>
  <c r="H76" i="6"/>
  <c r="M33" i="6"/>
  <c r="N33" i="6" s="1"/>
  <c r="H33" i="6"/>
  <c r="M25" i="6"/>
  <c r="N25" i="6" s="1"/>
  <c r="H25" i="6"/>
</calcChain>
</file>

<file path=xl/sharedStrings.xml><?xml version="1.0" encoding="utf-8"?>
<sst xmlns="http://schemas.openxmlformats.org/spreadsheetml/2006/main" count="2189" uniqueCount="687">
  <si>
    <t>HowToUse</t>
  </si>
  <si>
    <t>This spreadsheet is designed for the analysis of NGS library quantification data generated with the KAPA Library Quantification Kit</t>
  </si>
  <si>
    <t>Refer to the qPCR Setup on Mantis SOP for the complete procedure</t>
  </si>
  <si>
    <t>Step</t>
  </si>
  <si>
    <t>Description</t>
  </si>
  <si>
    <t>Samples tab</t>
  </si>
  <si>
    <t>In cell “D1”, select “Column” or “Row “ for sample line-up in the plate</t>
  </si>
  <si>
    <t>Add the names of Libraries under the column named “Sample Name”</t>
  </si>
  <si>
    <t>MantisDispenseList tab</t>
  </si>
  <si>
    <t>Copy all cells from A1 to X57 and paste them into the qPCR-5ul.dl file on Mantis USB Key: F:\Mantis\Data\User\DispenseList\qPCR-5ul</t>
  </si>
  <si>
    <t>LC480_Analysis tab</t>
  </si>
  <si>
    <t>Copy the exported data from LightCycler 480 software and paste them in A1 of LC480_Analysis tab</t>
  </si>
  <si>
    <t>Analysis tab</t>
  </si>
  <si>
    <t>Review and remove outliers</t>
  </si>
  <si>
    <t>Summary</t>
  </si>
  <si>
    <t>Add volume value to obtain the total quantity of library</t>
  </si>
  <si>
    <t>Version Control</t>
  </si>
  <si>
    <t>Version</t>
  </si>
  <si>
    <t>Comment</t>
  </si>
  <si>
    <t xml:space="preserve">Remove usused tabs and rename tabs </t>
  </si>
  <si>
    <t>In Summary tab, added Corrected Concentration of undiluted library (ng/µL) and Corrected Available amount of library columns</t>
  </si>
  <si>
    <t>In Summary tab, added position column</t>
  </si>
  <si>
    <t>In Analysis tab, change Library # to Library Position</t>
  </si>
  <si>
    <t>1.1.1</t>
  </si>
  <si>
    <t>Remove Macro and save as .xlsx</t>
  </si>
  <si>
    <t>Sample Name</t>
  </si>
  <si>
    <t>Column</t>
  </si>
  <si>
    <t>Standard</t>
  </si>
  <si>
    <t>B2</t>
  </si>
  <si>
    <t>A1</t>
  </si>
  <si>
    <t>A2</t>
  </si>
  <si>
    <t>B1</t>
  </si>
  <si>
    <t>B4</t>
  </si>
  <si>
    <t>C1</t>
  </si>
  <si>
    <t>C2</t>
  </si>
  <si>
    <t>D1</t>
  </si>
  <si>
    <t>B6</t>
  </si>
  <si>
    <t>E1</t>
  </si>
  <si>
    <t>E2</t>
  </si>
  <si>
    <t>F1</t>
  </si>
  <si>
    <t>A3</t>
  </si>
  <si>
    <t>D2</t>
  </si>
  <si>
    <t>G1</t>
  </si>
  <si>
    <t>G2</t>
  </si>
  <si>
    <t>H1</t>
  </si>
  <si>
    <t>A4</t>
  </si>
  <si>
    <t>D4</t>
  </si>
  <si>
    <t>I1</t>
  </si>
  <si>
    <t>I2</t>
  </si>
  <si>
    <t>J1</t>
  </si>
  <si>
    <t>A5</t>
  </si>
  <si>
    <t>D6</t>
  </si>
  <si>
    <t>K1</t>
  </si>
  <si>
    <t>K2</t>
  </si>
  <si>
    <t>L1</t>
  </si>
  <si>
    <t>A6</t>
  </si>
  <si>
    <t>B3</t>
  </si>
  <si>
    <t>F2</t>
  </si>
  <si>
    <t>M1</t>
  </si>
  <si>
    <t>M2</t>
  </si>
  <si>
    <t>N1</t>
  </si>
  <si>
    <t>A7</t>
  </si>
  <si>
    <t>F4</t>
  </si>
  <si>
    <t>O1</t>
  </si>
  <si>
    <t>O2</t>
  </si>
  <si>
    <t>P1</t>
  </si>
  <si>
    <t>A8</t>
  </si>
  <si>
    <t>F6</t>
  </si>
  <si>
    <t>A9</t>
  </si>
  <si>
    <t>B5</t>
  </si>
  <si>
    <t>H2</t>
  </si>
  <si>
    <t>A10</t>
  </si>
  <si>
    <t>C3</t>
  </si>
  <si>
    <t>C4</t>
  </si>
  <si>
    <t>D3</t>
  </si>
  <si>
    <t>H4</t>
  </si>
  <si>
    <t>A11</t>
  </si>
  <si>
    <t>E3</t>
  </si>
  <si>
    <t>E4</t>
  </si>
  <si>
    <t>F3</t>
  </si>
  <si>
    <t>H6</t>
  </si>
  <si>
    <t>A12</t>
  </si>
  <si>
    <t>G3</t>
  </si>
  <si>
    <t>G4</t>
  </si>
  <si>
    <t>H3</t>
  </si>
  <si>
    <t>B7</t>
  </si>
  <si>
    <t>J2</t>
  </si>
  <si>
    <t>I3</t>
  </si>
  <si>
    <t>I4</t>
  </si>
  <si>
    <t>J3</t>
  </si>
  <si>
    <t>A13</t>
  </si>
  <si>
    <t>J4</t>
  </si>
  <si>
    <t>K3</t>
  </si>
  <si>
    <t>K4</t>
  </si>
  <si>
    <t>L3</t>
  </si>
  <si>
    <t>A14</t>
  </si>
  <si>
    <t>J6</t>
  </si>
  <si>
    <t>M3</t>
  </si>
  <si>
    <t>M4</t>
  </si>
  <si>
    <t>N3</t>
  </si>
  <si>
    <t>A15</t>
  </si>
  <si>
    <t>B9</t>
  </si>
  <si>
    <t>L2</t>
  </si>
  <si>
    <t>O3</t>
  </si>
  <si>
    <t>O4</t>
  </si>
  <si>
    <t>P3</t>
  </si>
  <si>
    <t>A16</t>
  </si>
  <si>
    <t>L4</t>
  </si>
  <si>
    <t>A17</t>
  </si>
  <si>
    <t>L6</t>
  </si>
  <si>
    <t>C5</t>
  </si>
  <si>
    <t>C6</t>
  </si>
  <si>
    <t>D5</t>
  </si>
  <si>
    <t>A18</t>
  </si>
  <si>
    <t>B11</t>
  </si>
  <si>
    <t>N2</t>
  </si>
  <si>
    <t>NTC</t>
  </si>
  <si>
    <t>E5</t>
  </si>
  <si>
    <t>E6</t>
  </si>
  <si>
    <t>F5</t>
  </si>
  <si>
    <t>A19</t>
  </si>
  <si>
    <t>N4</t>
  </si>
  <si>
    <t>G5</t>
  </si>
  <si>
    <t>G6</t>
  </si>
  <si>
    <t>H5</t>
  </si>
  <si>
    <t>A20</t>
  </si>
  <si>
    <t>N6</t>
  </si>
  <si>
    <t>I5</t>
  </si>
  <si>
    <t>I6</t>
  </si>
  <si>
    <t>J5</t>
  </si>
  <si>
    <t>A21</t>
  </si>
  <si>
    <t>B13</t>
  </si>
  <si>
    <t>P2</t>
  </si>
  <si>
    <t>B10</t>
  </si>
  <si>
    <t>K5</t>
  </si>
  <si>
    <t>K6</t>
  </si>
  <si>
    <t>L5</t>
  </si>
  <si>
    <t>A22</t>
  </si>
  <si>
    <t>P4</t>
  </si>
  <si>
    <t>M5</t>
  </si>
  <si>
    <t>M6</t>
  </si>
  <si>
    <t>N5</t>
  </si>
  <si>
    <t>A23</t>
  </si>
  <si>
    <t>P6</t>
  </si>
  <si>
    <t>B12</t>
  </si>
  <si>
    <t>O5</t>
  </si>
  <si>
    <t>O6</t>
  </si>
  <si>
    <t>P5</t>
  </si>
  <si>
    <t>A24</t>
  </si>
  <si>
    <t>B15</t>
  </si>
  <si>
    <t>B8</t>
  </si>
  <si>
    <t>C7</t>
  </si>
  <si>
    <t>C8</t>
  </si>
  <si>
    <t>D7</t>
  </si>
  <si>
    <t>E7</t>
  </si>
  <si>
    <t>E8</t>
  </si>
  <si>
    <t>F7</t>
  </si>
  <si>
    <t>B17</t>
  </si>
  <si>
    <t>B14</t>
  </si>
  <si>
    <t>G7</t>
  </si>
  <si>
    <t>G8</t>
  </si>
  <si>
    <t>H7</t>
  </si>
  <si>
    <t>B16</t>
  </si>
  <si>
    <t>I7</t>
  </si>
  <si>
    <t>I8</t>
  </si>
  <si>
    <t>J7</t>
  </si>
  <si>
    <t>B18</t>
  </si>
  <si>
    <t>K7</t>
  </si>
  <si>
    <t>K8</t>
  </si>
  <si>
    <t>L7</t>
  </si>
  <si>
    <t>B19</t>
  </si>
  <si>
    <t>B20</t>
  </si>
  <si>
    <t>M7</t>
  </si>
  <si>
    <t>M8</t>
  </si>
  <si>
    <t>N7</t>
  </si>
  <si>
    <t>B22</t>
  </si>
  <si>
    <t>O7</t>
  </si>
  <si>
    <t>O8</t>
  </si>
  <si>
    <t>P7</t>
  </si>
  <si>
    <t>B24</t>
  </si>
  <si>
    <t>B21</t>
  </si>
  <si>
    <t>D8</t>
  </si>
  <si>
    <t>C10</t>
  </si>
  <si>
    <t>C9</t>
  </si>
  <si>
    <t>D9</t>
  </si>
  <si>
    <t>D10</t>
  </si>
  <si>
    <t>C11</t>
  </si>
  <si>
    <t>E9</t>
  </si>
  <si>
    <t>E10</t>
  </si>
  <si>
    <t>F9</t>
  </si>
  <si>
    <t>D12</t>
  </si>
  <si>
    <t>C12</t>
  </si>
  <si>
    <t>G9</t>
  </si>
  <si>
    <t>G10</t>
  </si>
  <si>
    <t>H9</t>
  </si>
  <si>
    <t>B23</t>
  </si>
  <si>
    <t>D14</t>
  </si>
  <si>
    <t>I9</t>
  </si>
  <si>
    <t>I10</t>
  </si>
  <si>
    <t>J9</t>
  </si>
  <si>
    <t>D16</t>
  </si>
  <si>
    <t>K9</t>
  </si>
  <si>
    <t>K10</t>
  </si>
  <si>
    <t>L9</t>
  </si>
  <si>
    <t>D18</t>
  </si>
  <si>
    <t>M9</t>
  </si>
  <si>
    <t>M10</t>
  </si>
  <si>
    <t>N9</t>
  </si>
  <si>
    <t>D20</t>
  </si>
  <si>
    <t>O9</t>
  </si>
  <si>
    <t>O10</t>
  </si>
  <si>
    <t>P9</t>
  </si>
  <si>
    <t>D22</t>
  </si>
  <si>
    <t>D24</t>
  </si>
  <si>
    <t>D11</t>
  </si>
  <si>
    <t>F8</t>
  </si>
  <si>
    <t>E11</t>
  </si>
  <si>
    <t>E12</t>
  </si>
  <si>
    <t>F11</t>
  </si>
  <si>
    <t>F10</t>
  </si>
  <si>
    <t>G11</t>
  </si>
  <si>
    <t>G12</t>
  </si>
  <si>
    <t>H11</t>
  </si>
  <si>
    <t>F12</t>
  </si>
  <si>
    <t>I11</t>
  </si>
  <si>
    <t>I12</t>
  </si>
  <si>
    <t>J11</t>
  </si>
  <si>
    <t>F14</t>
  </si>
  <si>
    <t>K11</t>
  </si>
  <si>
    <t>K12</t>
  </si>
  <si>
    <t>L11</t>
  </si>
  <si>
    <t>F16</t>
  </si>
  <si>
    <t>M11</t>
  </si>
  <si>
    <t>M12</t>
  </si>
  <si>
    <t>N11</t>
  </si>
  <si>
    <t>F18</t>
  </si>
  <si>
    <t>O11</t>
  </si>
  <si>
    <t>O12</t>
  </si>
  <si>
    <t>P11</t>
  </si>
  <si>
    <t>F20</t>
  </si>
  <si>
    <t>F22</t>
  </si>
  <si>
    <t>C13</t>
  </si>
  <si>
    <t>C14</t>
  </si>
  <si>
    <t>D13</t>
  </si>
  <si>
    <t>F24</t>
  </si>
  <si>
    <t>E13</t>
  </si>
  <si>
    <t>E14</t>
  </si>
  <si>
    <t>F13</t>
  </si>
  <si>
    <t>H8</t>
  </si>
  <si>
    <t>G13</t>
  </si>
  <si>
    <t>G14</t>
  </si>
  <si>
    <t>H13</t>
  </si>
  <si>
    <t>H10</t>
  </si>
  <si>
    <t>I13</t>
  </si>
  <si>
    <t>I14</t>
  </si>
  <si>
    <t>J13</t>
  </si>
  <si>
    <t>H12</t>
  </si>
  <si>
    <t>K13</t>
  </si>
  <si>
    <t>K14</t>
  </si>
  <si>
    <t>L13</t>
  </si>
  <si>
    <t>H14</t>
  </si>
  <si>
    <t>M13</t>
  </si>
  <si>
    <t>M14</t>
  </si>
  <si>
    <t>N13</t>
  </si>
  <si>
    <t>H16</t>
  </si>
  <si>
    <t>O13</t>
  </si>
  <si>
    <t>O14</t>
  </si>
  <si>
    <t>P13</t>
  </si>
  <si>
    <t>H18</t>
  </si>
  <si>
    <t>H20</t>
  </si>
  <si>
    <t>C15</t>
  </si>
  <si>
    <t>C16</t>
  </si>
  <si>
    <t>D15</t>
  </si>
  <si>
    <t>H22</t>
  </si>
  <si>
    <t>E15</t>
  </si>
  <si>
    <t>E16</t>
  </si>
  <si>
    <t>F15</t>
  </si>
  <si>
    <t>H24</t>
  </si>
  <si>
    <t>G15</t>
  </si>
  <si>
    <t>G16</t>
  </si>
  <si>
    <t>H15</t>
  </si>
  <si>
    <t>J8</t>
  </si>
  <si>
    <t>I15</t>
  </si>
  <si>
    <t>I16</t>
  </si>
  <si>
    <t>J15</t>
  </si>
  <si>
    <t>C17</t>
  </si>
  <si>
    <t>J10</t>
  </si>
  <si>
    <t>K15</t>
  </si>
  <si>
    <t>K16</t>
  </si>
  <si>
    <t>L15</t>
  </si>
  <si>
    <t>C18</t>
  </si>
  <si>
    <t>J12</t>
  </si>
  <si>
    <t>M15</t>
  </si>
  <si>
    <t>M16</t>
  </si>
  <si>
    <t>N15</t>
  </si>
  <si>
    <t>D17</t>
  </si>
  <si>
    <t>J14</t>
  </si>
  <si>
    <t>O15</t>
  </si>
  <si>
    <t>O16</t>
  </si>
  <si>
    <t>P15</t>
  </si>
  <si>
    <t>C19</t>
  </si>
  <si>
    <t>J16</t>
  </si>
  <si>
    <t>C20</t>
  </si>
  <si>
    <t>J18</t>
  </si>
  <si>
    <t>D19</t>
  </si>
  <si>
    <t>J20</t>
  </si>
  <si>
    <t>E17</t>
  </si>
  <si>
    <t>E18</t>
  </si>
  <si>
    <t>F17</t>
  </si>
  <si>
    <t>C21</t>
  </si>
  <si>
    <t>J22</t>
  </si>
  <si>
    <t>G17</t>
  </si>
  <si>
    <t>G18</t>
  </si>
  <si>
    <t>H17</t>
  </si>
  <si>
    <t>C22</t>
  </si>
  <si>
    <t>J24</t>
  </si>
  <si>
    <t>I17</t>
  </si>
  <si>
    <t>I18</t>
  </si>
  <si>
    <t>J17</t>
  </si>
  <si>
    <t>D21</t>
  </si>
  <si>
    <t>L8</t>
  </si>
  <si>
    <t>K17</t>
  </si>
  <si>
    <t>K18</t>
  </si>
  <si>
    <t>L17</t>
  </si>
  <si>
    <t>C23</t>
  </si>
  <si>
    <t>L10</t>
  </si>
  <si>
    <t>M17</t>
  </si>
  <si>
    <t>M18</t>
  </si>
  <si>
    <t>N17</t>
  </si>
  <si>
    <t>C24</t>
  </si>
  <si>
    <t>L12</t>
  </si>
  <si>
    <t>O17</t>
  </si>
  <si>
    <t>O18</t>
  </si>
  <si>
    <t>P17</t>
  </si>
  <si>
    <t>D23</t>
  </si>
  <si>
    <t>L14</t>
  </si>
  <si>
    <t>L16</t>
  </si>
  <si>
    <t>L18</t>
  </si>
  <si>
    <t>E19</t>
  </si>
  <si>
    <t>E20</t>
  </si>
  <si>
    <t>F19</t>
  </si>
  <si>
    <t>L20</t>
  </si>
  <si>
    <t>G19</t>
  </si>
  <si>
    <t>G20</t>
  </si>
  <si>
    <t>H19</t>
  </si>
  <si>
    <t>L22</t>
  </si>
  <si>
    <t>I19</t>
  </si>
  <si>
    <t>I20</t>
  </si>
  <si>
    <t>J19</t>
  </si>
  <si>
    <t>L24</t>
  </si>
  <si>
    <t>K19</t>
  </si>
  <si>
    <t>K20</t>
  </si>
  <si>
    <t>L19</t>
  </si>
  <si>
    <t>N8</t>
  </si>
  <si>
    <t>M19</t>
  </si>
  <si>
    <t>M20</t>
  </si>
  <si>
    <t>N19</t>
  </si>
  <si>
    <t>N10</t>
  </si>
  <si>
    <t>O19</t>
  </si>
  <si>
    <t>O20</t>
  </si>
  <si>
    <t>P19</t>
  </si>
  <si>
    <t>N12</t>
  </si>
  <si>
    <t>N14</t>
  </si>
  <si>
    <t>N16</t>
  </si>
  <si>
    <t>E21</t>
  </si>
  <si>
    <t>E22</t>
  </si>
  <si>
    <t>F21</t>
  </si>
  <si>
    <t>N18</t>
  </si>
  <si>
    <t>G21</t>
  </si>
  <si>
    <t>G22</t>
  </si>
  <si>
    <t>H21</t>
  </si>
  <si>
    <t>N20</t>
  </si>
  <si>
    <t>I21</t>
  </si>
  <si>
    <t>I22</t>
  </si>
  <si>
    <t>J21</t>
  </si>
  <si>
    <t>N22</t>
  </si>
  <si>
    <t>K21</t>
  </si>
  <si>
    <t>K22</t>
  </si>
  <si>
    <t>L21</t>
  </si>
  <si>
    <t>N24</t>
  </si>
  <si>
    <t>M21</t>
  </si>
  <si>
    <t>M22</t>
  </si>
  <si>
    <t>N21</t>
  </si>
  <si>
    <t>P8</t>
  </si>
  <si>
    <t>O21</t>
  </si>
  <si>
    <t>O22</t>
  </si>
  <si>
    <t>P21</t>
  </si>
  <si>
    <t>P10</t>
  </si>
  <si>
    <t>P12</t>
  </si>
  <si>
    <t>P14</t>
  </si>
  <si>
    <t>E23</t>
  </si>
  <si>
    <t>E24</t>
  </si>
  <si>
    <t>F23</t>
  </si>
  <si>
    <t>P16</t>
  </si>
  <si>
    <t>G23</t>
  </si>
  <si>
    <t>G24</t>
  </si>
  <si>
    <t>H23</t>
  </si>
  <si>
    <t>P18</t>
  </si>
  <si>
    <t>I23</t>
  </si>
  <si>
    <t>I24</t>
  </si>
  <si>
    <t>J23</t>
  </si>
  <si>
    <t>P20</t>
  </si>
  <si>
    <t>K23</t>
  </si>
  <si>
    <t>K24</t>
  </si>
  <si>
    <t>L23</t>
  </si>
  <si>
    <t>P22</t>
  </si>
  <si>
    <t>M23</t>
  </si>
  <si>
    <t>M24</t>
  </si>
  <si>
    <t>N23</t>
  </si>
  <si>
    <t>P24</t>
  </si>
  <si>
    <t>O23</t>
  </si>
  <si>
    <t>O24</t>
  </si>
  <si>
    <t>P23</t>
  </si>
  <si>
    <t>[ Version: 3 ]</t>
  </si>
  <si>
    <t>384_TT_Eppendorf.pd.txt</t>
  </si>
  <si>
    <t>U</t>
  </si>
  <si>
    <t>Change Dilution_Plate for qPCR_plate</t>
  </si>
  <si>
    <t>100.00 % Water</t>
  </si>
  <si>
    <t>Normal</t>
  </si>
  <si>
    <t>Well</t>
  </si>
  <si>
    <t>Tris-HCl 0.05% Tween</t>
  </si>
  <si>
    <t>qPCR_MM</t>
  </si>
  <si>
    <t>Section 1. Review Cq values for DNA Standards</t>
  </si>
  <si>
    <t>- Enter the appropriate information into the fields highlighted in green.</t>
  </si>
  <si>
    <t>- Move  "outliers" to column G (so these are no longer is used in calculations). Delete the formula in the corresponding row in column I.</t>
  </si>
  <si>
    <t xml:space="preserve">- The average Cq value for each DNA Standard should be ~3.3 cycles later than the DNA Standard that is 10-fold more concentrated (between 3.2 and 3.45 is very good  </t>
  </si>
  <si>
    <t xml:space="preserve">   and 3.1 - 3.6 is acceptable).</t>
  </si>
  <si>
    <t>- If the spacing between any two standards is less than 3.1 cycles and more than 3.6 cycles, those data points (and any library samples falling between those</t>
  </si>
  <si>
    <t xml:space="preserve">  data points) are not highly reliable.</t>
  </si>
  <si>
    <t>Std #</t>
  </si>
  <si>
    <t>Conc (pM)</t>
  </si>
  <si>
    <t>Cq</t>
  </si>
  <si>
    <t>Outliers</t>
  </si>
  <si>
    <t>Av Cq</t>
  </si>
  <si>
    <t>Difference</t>
  </si>
  <si>
    <t>Delta Cq</t>
  </si>
  <si>
    <t>-</t>
  </si>
  <si>
    <t>Section 2. Generate and review the standard curve</t>
  </si>
  <si>
    <t>- Type the value for the intercept from the graph to the right into cell D57.</t>
  </si>
  <si>
    <t>KAPA Library Quant Kit Lot:</t>
  </si>
  <si>
    <t xml:space="preserve">- Type the value for the slope from the graph to the right into cell D59. </t>
  </si>
  <si>
    <t>qPCR Master Mix Lot:</t>
  </si>
  <si>
    <r>
      <rPr>
        <b/>
        <sz val="11"/>
        <color rgb="FFDD0806"/>
        <rFont val="Lato"/>
        <family val="2"/>
        <charset val="1"/>
      </rPr>
      <t xml:space="preserve">Note: </t>
    </r>
    <r>
      <rPr>
        <sz val="11"/>
        <color rgb="FFDD0806"/>
        <rFont val="Lato"/>
        <family val="2"/>
        <charset val="1"/>
      </rPr>
      <t>if the standard curve equation does not update, click on the line, right click and select</t>
    </r>
  </si>
  <si>
    <r>
      <rPr>
        <b/>
        <sz val="11"/>
        <color rgb="FFDD0806"/>
        <rFont val="Lato"/>
        <family val="2"/>
        <charset val="1"/>
      </rPr>
      <t>Format Trendline</t>
    </r>
    <r>
      <rPr>
        <sz val="11"/>
        <color rgb="FFDD0806"/>
        <rFont val="Lato"/>
        <family val="2"/>
        <charset val="1"/>
      </rPr>
      <t xml:space="preserve">. (Untick and) tick the boxes for "Display </t>
    </r>
    <r>
      <rPr>
        <b/>
        <sz val="11"/>
        <color rgb="FFDD0806"/>
        <rFont val="Lato"/>
        <family val="2"/>
        <charset val="1"/>
      </rPr>
      <t xml:space="preserve">Equation </t>
    </r>
    <r>
      <rPr>
        <sz val="11"/>
        <color rgb="FFDD0806"/>
        <rFont val="Lato"/>
        <family val="2"/>
        <charset val="1"/>
      </rPr>
      <t xml:space="preserve">and </t>
    </r>
    <r>
      <rPr>
        <b/>
        <sz val="11"/>
        <color rgb="FFDD0806"/>
        <rFont val="Lato"/>
        <family val="2"/>
        <charset val="1"/>
      </rPr>
      <t xml:space="preserve">R-squared </t>
    </r>
    <r>
      <rPr>
        <sz val="11"/>
        <color rgb="FFDD0806"/>
        <rFont val="Lato"/>
        <family val="2"/>
        <charset val="1"/>
      </rPr>
      <t>value on chart"</t>
    </r>
  </si>
  <si>
    <t>DNA Standard</t>
  </si>
  <si>
    <t>Conc in pM</t>
  </si>
  <si>
    <t>Log conc</t>
  </si>
  <si>
    <t>Average Cq</t>
  </si>
  <si>
    <t>Lot</t>
  </si>
  <si>
    <t>Should be 
between 
3.1 and 3.6</t>
  </si>
  <si>
    <t>Efficiency:</t>
  </si>
  <si>
    <t>(Calculated)</t>
  </si>
  <si>
    <t>Should be between 90 and 110%</t>
  </si>
  <si>
    <t>Slope:</t>
  </si>
  <si>
    <t>Value must be the same as on the graph</t>
  </si>
  <si>
    <t>R-squared:</t>
  </si>
  <si>
    <t>Should be between 0.99 and 1.00</t>
  </si>
  <si>
    <t>Intercept:</t>
  </si>
  <si>
    <t>(Type the intercept value from the graph in cell D57)</t>
  </si>
  <si>
    <t>If slope =</t>
  </si>
  <si>
    <t>(Type the slope value from the graph in cell D59)</t>
  </si>
  <si>
    <t>then efficiency =</t>
  </si>
  <si>
    <t>Value must be the same as in cell D54</t>
  </si>
  <si>
    <t>Note: it is important to type the appropriate values from the straight line equation into the two green blocks,</t>
  </si>
  <si>
    <t>as the table in Section 3 uses these two values to calculate the concentration of the library samples.</t>
  </si>
  <si>
    <t>Section 3. Calculate and review library concentrations</t>
  </si>
  <si>
    <t xml:space="preserve">- Sort the data for your library samples by grouping the Cq values for different dilutions of the same sample together. Enter the appropriate information into the fields highlighted in green (Columns C - G). </t>
  </si>
  <si>
    <t>- Move the outliers  to Column H, so these are no longer is used in calculations. If you move a Cq value (outlier) from column F to H, you have to delete the formula in column J of that row.</t>
  </si>
  <si>
    <t>If the average Cq value for a library &lt; than the average Cq value for Std 1, or &gt; than the average Cq value for Std 6, the data from that dilution may not be used in calculations (i.e. you may not extrapolate). If only one dilution of each library was assayed, the library has to</t>
  </si>
  <si>
    <t>requantified using a more appropriate dilution.</t>
  </si>
  <si>
    <t>Library Position</t>
  </si>
  <si>
    <t>Sample name</t>
  </si>
  <si>
    <t>Dilution</t>
  </si>
  <si>
    <t>Average fragment length (bp)</t>
  </si>
  <si>
    <t>Outliers/
outside curve</t>
  </si>
  <si>
    <t>log
(concentration)</t>
  </si>
  <si>
    <t>Average concentration (pM)</t>
  </si>
  <si>
    <t>Size-adjusted concentration (pM)</t>
  </si>
  <si>
    <r>
      <rPr>
        <b/>
        <sz val="11"/>
        <color rgb="FF808080"/>
        <rFont val="Lato"/>
        <family val="2"/>
        <charset val="1"/>
      </rPr>
      <t>Concentration  of undiluted library (</t>
    </r>
    <r>
      <rPr>
        <b/>
        <sz val="11"/>
        <color rgb="FFDD0806"/>
        <rFont val="Lato"/>
        <family val="2"/>
        <charset val="1"/>
      </rPr>
      <t>pM</t>
    </r>
    <r>
      <rPr>
        <b/>
        <sz val="11"/>
        <color rgb="FF808080"/>
        <rFont val="Lato"/>
        <family val="2"/>
        <charset val="1"/>
      </rPr>
      <t>)</t>
    </r>
  </si>
  <si>
    <r>
      <rPr>
        <b/>
        <sz val="11"/>
        <color rgb="FF808080"/>
        <rFont val="Lato"/>
        <family val="2"/>
        <charset val="1"/>
      </rPr>
      <t>Concentration  of undiluted library (</t>
    </r>
    <r>
      <rPr>
        <b/>
        <sz val="11"/>
        <color rgb="FFDD0806"/>
        <rFont val="Lato"/>
        <family val="2"/>
        <charset val="1"/>
      </rPr>
      <t>nM</t>
    </r>
    <r>
      <rPr>
        <b/>
        <sz val="11"/>
        <color rgb="FF808080"/>
        <rFont val="Lato"/>
        <family val="2"/>
        <charset val="1"/>
      </rPr>
      <t>)</t>
    </r>
  </si>
  <si>
    <r>
      <rPr>
        <b/>
        <sz val="11"/>
        <color rgb="FF73CD2D"/>
        <rFont val="Lato"/>
        <family val="2"/>
        <charset val="1"/>
      </rPr>
      <t>Concentration of undiluted library (</t>
    </r>
    <r>
      <rPr>
        <b/>
        <sz val="11"/>
        <color rgb="FFDD0806"/>
        <rFont val="Lato"/>
        <family val="2"/>
        <charset val="1"/>
      </rPr>
      <t>ng/</t>
    </r>
    <r>
      <rPr>
        <b/>
        <sz val="11"/>
        <color rgb="FFDD0806"/>
        <rFont val="Calibri"/>
        <family val="2"/>
        <charset val="1"/>
      </rPr>
      <t>µ</t>
    </r>
    <r>
      <rPr>
        <b/>
        <sz val="11"/>
        <color rgb="FFDD0806"/>
        <rFont val="Lato"/>
        <family val="2"/>
        <charset val="1"/>
      </rPr>
      <t>L</t>
    </r>
    <r>
      <rPr>
        <b/>
        <sz val="11"/>
        <color rgb="FF1FB714"/>
        <rFont val="Lato"/>
        <family val="2"/>
        <charset val="1"/>
      </rPr>
      <t>)</t>
    </r>
  </si>
  <si>
    <t>Correction Factor</t>
  </si>
  <si>
    <r>
      <rPr>
        <b/>
        <sz val="11"/>
        <color rgb="FF00ABEA"/>
        <rFont val="Lato"/>
        <charset val="1"/>
      </rPr>
      <t xml:space="preserve">Corrected </t>
    </r>
    <r>
      <rPr>
        <b/>
        <sz val="11"/>
        <color rgb="FF808080"/>
        <rFont val="Lato"/>
        <family val="2"/>
        <charset val="1"/>
      </rPr>
      <t>Concentration  of undiluted library (</t>
    </r>
    <r>
      <rPr>
        <b/>
        <sz val="11"/>
        <color rgb="FFDD0806"/>
        <rFont val="Lato"/>
        <family val="2"/>
        <charset val="1"/>
      </rPr>
      <t>nM</t>
    </r>
    <r>
      <rPr>
        <b/>
        <sz val="11"/>
        <color rgb="FF808080"/>
        <rFont val="Lato"/>
        <family val="2"/>
        <charset val="1"/>
      </rPr>
      <t>)</t>
    </r>
  </si>
  <si>
    <r>
      <rPr>
        <b/>
        <sz val="11"/>
        <color rgb="FF00ABEA"/>
        <rFont val="Lato"/>
        <charset val="1"/>
      </rPr>
      <t xml:space="preserve">Corrected </t>
    </r>
    <r>
      <rPr>
        <b/>
        <sz val="11"/>
        <color rgb="FF1FB714"/>
        <rFont val="Lato"/>
        <family val="2"/>
        <charset val="1"/>
      </rPr>
      <t>Concentration of undiluted library (</t>
    </r>
    <r>
      <rPr>
        <b/>
        <sz val="11"/>
        <color rgb="FFDD0806"/>
        <rFont val="Lato"/>
        <family val="2"/>
        <charset val="1"/>
      </rPr>
      <t>ng/</t>
    </r>
    <r>
      <rPr>
        <b/>
        <sz val="11"/>
        <color rgb="FFDD0806"/>
        <rFont val="Calibri"/>
        <family val="2"/>
        <charset val="1"/>
      </rPr>
      <t>µ</t>
    </r>
    <r>
      <rPr>
        <b/>
        <sz val="11"/>
        <color rgb="FFDD0806"/>
        <rFont val="Lato"/>
        <family val="2"/>
        <charset val="1"/>
      </rPr>
      <t>L</t>
    </r>
    <r>
      <rPr>
        <b/>
        <sz val="11"/>
        <color rgb="FF1FB714"/>
        <rFont val="Lato"/>
        <family val="2"/>
        <charset val="1"/>
      </rPr>
      <t>)</t>
    </r>
  </si>
  <si>
    <t>Library concentrations and yields</t>
  </si>
  <si>
    <t>Position</t>
  </si>
  <si>
    <r>
      <rPr>
        <b/>
        <sz val="11"/>
        <color rgb="FF000000"/>
        <rFont val="Lato"/>
        <family val="2"/>
        <charset val="1"/>
      </rPr>
      <t>Library 
volume 
(</t>
    </r>
    <r>
      <rPr>
        <b/>
        <sz val="11"/>
        <color rgb="FF000000"/>
        <rFont val="Calibri"/>
        <family val="2"/>
        <charset val="1"/>
      </rPr>
      <t>µ</t>
    </r>
    <r>
      <rPr>
        <b/>
        <sz val="11"/>
        <color rgb="FF000000"/>
        <rFont val="Lato"/>
        <family val="2"/>
        <charset val="1"/>
      </rPr>
      <t>L)</t>
    </r>
  </si>
  <si>
    <r>
      <rPr>
        <b/>
        <sz val="11"/>
        <color rgb="FF73CD2D"/>
        <rFont val="Lato"/>
        <family val="2"/>
        <charset val="1"/>
      </rPr>
      <t>Available amount of library 
(</t>
    </r>
    <r>
      <rPr>
        <b/>
        <sz val="11"/>
        <color rgb="FFDD0806"/>
        <rFont val="Lato"/>
        <family val="2"/>
        <charset val="1"/>
      </rPr>
      <t>ng</t>
    </r>
    <r>
      <rPr>
        <b/>
        <sz val="11"/>
        <color rgb="FF1FB714"/>
        <rFont val="Lato"/>
        <family val="2"/>
        <charset val="1"/>
      </rPr>
      <t>)</t>
    </r>
  </si>
  <si>
    <r>
      <rPr>
        <b/>
        <sz val="11"/>
        <color rgb="FF00ABEA"/>
        <rFont val="Lato"/>
        <charset val="1"/>
      </rPr>
      <t>Corrected</t>
    </r>
    <r>
      <rPr>
        <b/>
        <sz val="11"/>
        <color rgb="FF808080"/>
        <rFont val="Lato"/>
        <family val="2"/>
        <charset val="1"/>
      </rPr>
      <t xml:space="preserve"> Concentration  of undiluted library (</t>
    </r>
    <r>
      <rPr>
        <b/>
        <sz val="11"/>
        <color rgb="FFDD0806"/>
        <rFont val="Lato"/>
        <family val="2"/>
        <charset val="1"/>
      </rPr>
      <t>nM</t>
    </r>
    <r>
      <rPr>
        <b/>
        <sz val="11"/>
        <color rgb="FF808080"/>
        <rFont val="Lato"/>
        <family val="2"/>
        <charset val="1"/>
      </rPr>
      <t>)</t>
    </r>
  </si>
  <si>
    <r>
      <rPr>
        <b/>
        <sz val="11"/>
        <color rgb="FF00ABEA"/>
        <rFont val="Lato"/>
        <charset val="1"/>
      </rPr>
      <t>Corrected</t>
    </r>
    <r>
      <rPr>
        <b/>
        <sz val="11"/>
        <color rgb="FF1FB714"/>
        <rFont val="Lato"/>
        <family val="2"/>
        <charset val="1"/>
      </rPr>
      <t xml:space="preserve"> Available amount of library 
(</t>
    </r>
    <r>
      <rPr>
        <b/>
        <sz val="11"/>
        <color rgb="FFDD0806"/>
        <rFont val="Lato"/>
        <family val="2"/>
        <charset val="1"/>
      </rPr>
      <t>ng</t>
    </r>
    <r>
      <rPr>
        <b/>
        <sz val="11"/>
        <color rgb="FF1FB714"/>
        <rFont val="Lato"/>
        <family val="2"/>
        <charset val="1"/>
      </rPr>
      <t>)</t>
    </r>
  </si>
  <si>
    <t>LIMS ID (Sample)</t>
  </si>
  <si>
    <t>QC</t>
  </si>
  <si>
    <t>Concentration</t>
  </si>
  <si>
    <t>Conc. Units</t>
  </si>
  <si>
    <t>Volume Used (ul)</t>
  </si>
  <si>
    <t>nM</t>
  </si>
  <si>
    <t>Experiment: qPCR  Selected Filter: SYBR Green I / HRM Dye (465-510)</t>
  </si>
  <si>
    <t>Include</t>
  </si>
  <si>
    <t>Color</t>
  </si>
  <si>
    <t>Pos</t>
  </si>
  <si>
    <t>Name</t>
  </si>
  <si>
    <t>Cp</t>
  </si>
  <si>
    <t>Status</t>
  </si>
  <si>
    <t>Sample 1</t>
  </si>
  <si>
    <t>Sample 3</t>
  </si>
  <si>
    <t>Sample 5</t>
  </si>
  <si>
    <t>Sample 7</t>
  </si>
  <si>
    <t>Sample 9</t>
  </si>
  <si>
    <t>Sample 11</t>
  </si>
  <si>
    <t>Sample 13</t>
  </si>
  <si>
    <t>Sample 15</t>
  </si>
  <si>
    <t>Sample 17</t>
  </si>
  <si>
    <t>Sample 19</t>
  </si>
  <si>
    <t>Sample 21</t>
  </si>
  <si>
    <t>Sample 23</t>
  </si>
  <si>
    <t>Sample 26</t>
  </si>
  <si>
    <t>Sample 32</t>
  </si>
  <si>
    <t>Sample 34</t>
  </si>
  <si>
    <t>Sample 36</t>
  </si>
  <si>
    <t>Sample 38</t>
  </si>
  <si>
    <t>Sample 40</t>
  </si>
  <si>
    <t>Sample 42</t>
  </si>
  <si>
    <t>Sample 44</t>
  </si>
  <si>
    <t>Sample 46</t>
  </si>
  <si>
    <t>Sample 48</t>
  </si>
  <si>
    <t>Sample 49</t>
  </si>
  <si>
    <t>Sample 51</t>
  </si>
  <si>
    <t>Sample 53</t>
  </si>
  <si>
    <t>Sample 55</t>
  </si>
  <si>
    <t>Sample 57</t>
  </si>
  <si>
    <t>Sample 59</t>
  </si>
  <si>
    <t>Sample 61</t>
  </si>
  <si>
    <t>Sample 63</t>
  </si>
  <si>
    <t>Sample 65</t>
  </si>
  <si>
    <t>Sample 67</t>
  </si>
  <si>
    <t>Sample 69</t>
  </si>
  <si>
    <t>Sample 71</t>
  </si>
  <si>
    <t>Sample 74</t>
  </si>
  <si>
    <t>Sample 80</t>
  </si>
  <si>
    <t>Sample 82</t>
  </si>
  <si>
    <t>Sample 84</t>
  </si>
  <si>
    <t>Sample 86</t>
  </si>
  <si>
    <t>Sample 88</t>
  </si>
  <si>
    <t>Sample 90</t>
  </si>
  <si>
    <t>Sample 92</t>
  </si>
  <si>
    <t>Sample 94</t>
  </si>
  <si>
    <t>Sample 96</t>
  </si>
  <si>
    <t>Sample 97</t>
  </si>
  <si>
    <t>Sample 99</t>
  </si>
  <si>
    <t>Sample 101</t>
  </si>
  <si>
    <t>Sample 103</t>
  </si>
  <si>
    <t>Sample 105</t>
  </si>
  <si>
    <t>Sample 107</t>
  </si>
  <si>
    <t>Sample 109</t>
  </si>
  <si>
    <t>Sample 111</t>
  </si>
  <si>
    <t>Sample 113</t>
  </si>
  <si>
    <t>Sample 115</t>
  </si>
  <si>
    <t>Sample 117</t>
  </si>
  <si>
    <t>Sample 119</t>
  </si>
  <si>
    <t>Sample 122</t>
  </si>
  <si>
    <t>Sample 128</t>
  </si>
  <si>
    <t>Sample 130</t>
  </si>
  <si>
    <t>Sample 132</t>
  </si>
  <si>
    <t>Sample 134</t>
  </si>
  <si>
    <t>Sample 136</t>
  </si>
  <si>
    <t>Sample 138</t>
  </si>
  <si>
    <t>Sample 140</t>
  </si>
  <si>
    <t>Sample 142</t>
  </si>
  <si>
    <t>Sample 144</t>
  </si>
  <si>
    <t>Sample 145</t>
  </si>
  <si>
    <t>Sample 147</t>
  </si>
  <si>
    <t>Sample 149</t>
  </si>
  <si>
    <t>Sample 151</t>
  </si>
  <si>
    <t>Sample 153</t>
  </si>
  <si>
    <t>Sample 155</t>
  </si>
  <si>
    <t>Sample 157</t>
  </si>
  <si>
    <t>Sample 159</t>
  </si>
  <si>
    <t>Sample 161</t>
  </si>
  <si>
    <t>Sample 163</t>
  </si>
  <si>
    <t>Sample 165</t>
  </si>
  <si>
    <t>Sample 167</t>
  </si>
  <si>
    <t>Sample 170</t>
  </si>
  <si>
    <t>Sample 176</t>
  </si>
  <si>
    <t>?, &gt;, E - Detector Call uncertain, Late Cp call (last five cycles) has higher uncertainty, Extrapolated concentration in standard curve</t>
  </si>
  <si>
    <t>Sample 178</t>
  </si>
  <si>
    <t>Sample 180</t>
  </si>
  <si>
    <t>Sample 182</t>
  </si>
  <si>
    <t>Sample 184</t>
  </si>
  <si>
    <t>Sample 186</t>
  </si>
  <si>
    <t>Sample 188</t>
  </si>
  <si>
    <t>Sample 190</t>
  </si>
  <si>
    <t>Sample 192</t>
  </si>
  <si>
    <t>Sample 193</t>
  </si>
  <si>
    <t>Sample 195</t>
  </si>
  <si>
    <t>Sample 197</t>
  </si>
  <si>
    <t>Sample 199</t>
  </si>
  <si>
    <t>Sample 201</t>
  </si>
  <si>
    <t>Sample 203</t>
  </si>
  <si>
    <t>Sample 205</t>
  </si>
  <si>
    <t>Sample 207</t>
  </si>
  <si>
    <t>Sample 209</t>
  </si>
  <si>
    <t>Sample 211</t>
  </si>
  <si>
    <t>Sample 213</t>
  </si>
  <si>
    <t>Sample 215</t>
  </si>
  <si>
    <t>Sample 218</t>
  </si>
  <si>
    <t>Sample 224</t>
  </si>
  <si>
    <t>Sample 226</t>
  </si>
  <si>
    <t>Sample 228</t>
  </si>
  <si>
    <t>Sample 230</t>
  </si>
  <si>
    <t>Sample 232</t>
  </si>
  <si>
    <t>Sample 234</t>
  </si>
  <si>
    <t>Sample 236</t>
  </si>
  <si>
    <t>Sample 238</t>
  </si>
  <si>
    <t>Sample 240</t>
  </si>
  <si>
    <t>Sample 241</t>
  </si>
  <si>
    <t>Sample 243</t>
  </si>
  <si>
    <t>Sample 245</t>
  </si>
  <si>
    <t>Sample 247</t>
  </si>
  <si>
    <t>Sample 249</t>
  </si>
  <si>
    <t>Sample 251</t>
  </si>
  <si>
    <t>Sample 253</t>
  </si>
  <si>
    <t>Sample 255</t>
  </si>
  <si>
    <t>Sample 257</t>
  </si>
  <si>
    <t>Sample 259</t>
  </si>
  <si>
    <t>Sample 261</t>
  </si>
  <si>
    <t>Sample 263</t>
  </si>
  <si>
    <t>Sample 266</t>
  </si>
  <si>
    <t>Sample 272</t>
  </si>
  <si>
    <t>Sample 274</t>
  </si>
  <si>
    <t>Sample 276</t>
  </si>
  <si>
    <t>? - Detector Call uncertain</t>
  </si>
  <si>
    <t>Sample 278</t>
  </si>
  <si>
    <t>Sample 280</t>
  </si>
  <si>
    <t>Sample 282</t>
  </si>
  <si>
    <t>Sample 284</t>
  </si>
  <si>
    <t>Sample 286</t>
  </si>
  <si>
    <t>Sample 288</t>
  </si>
  <si>
    <t>Sample 289</t>
  </si>
  <si>
    <t>Sample 291</t>
  </si>
  <si>
    <t>Sample 293</t>
  </si>
  <si>
    <t>Sample 295</t>
  </si>
  <si>
    <t>Sample 297</t>
  </si>
  <si>
    <t>Sample 299</t>
  </si>
  <si>
    <t>Sample 301</t>
  </si>
  <si>
    <t>Sample 303</t>
  </si>
  <si>
    <t>Sample 305</t>
  </si>
  <si>
    <t>Sample 307</t>
  </si>
  <si>
    <t>Sample 309</t>
  </si>
  <si>
    <t>Sample 311</t>
  </si>
  <si>
    <t>Sample 314</t>
  </si>
  <si>
    <t>Sample 316</t>
  </si>
  <si>
    <t>&gt; - Late Cp call (last five cycles) has higher uncertainty</t>
  </si>
  <si>
    <t>Sample 318</t>
  </si>
  <si>
    <t>Sample 320</t>
  </si>
  <si>
    <t>Sample 322</t>
  </si>
  <si>
    <t>Sample 324</t>
  </si>
  <si>
    <t>Sample 326</t>
  </si>
  <si>
    <t>Sample 328</t>
  </si>
  <si>
    <t>Sample 330</t>
  </si>
  <si>
    <t>Sample 332</t>
  </si>
  <si>
    <t>Sample 334</t>
  </si>
  <si>
    <t>Sample 336</t>
  </si>
  <si>
    <t>Sample 337</t>
  </si>
  <si>
    <t>Sample 339</t>
  </si>
  <si>
    <t>Sample 341</t>
  </si>
  <si>
    <t>Sample 343</t>
  </si>
  <si>
    <t>Sample 345</t>
  </si>
  <si>
    <t>Sample 347</t>
  </si>
  <si>
    <t>Sample 349</t>
  </si>
  <si>
    <t>Sample 351</t>
  </si>
  <si>
    <t>Sample 353</t>
  </si>
  <si>
    <t>Sample 355</t>
  </si>
  <si>
    <t>Sample 357</t>
  </si>
  <si>
    <t>Sample 359</t>
  </si>
  <si>
    <t>Sample 362</t>
  </si>
  <si>
    <t>&gt;, E - Late Cp call (last five cycles) has higher uncertainty, Extrapolated concentration in standard curve</t>
  </si>
  <si>
    <t>Sample 364</t>
  </si>
  <si>
    <t>Sample 366</t>
  </si>
  <si>
    <t>Sample 368</t>
  </si>
  <si>
    <t>Sample 370</t>
  </si>
  <si>
    <t>Sample 372</t>
  </si>
  <si>
    <t>Sample 374</t>
  </si>
  <si>
    <t>Sample 376</t>
  </si>
  <si>
    <t>Sample 378</t>
  </si>
  <si>
    <t>Sample 380</t>
  </si>
  <si>
    <t>Sample 382</t>
  </si>
  <si>
    <t>Sample 384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</si>
</sst>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_);_(* \(#,##0\);_(* \-_);_(@_)"/>
    <numFmt numFmtId="165" formatCode="0.0E+00"/>
    <numFmt numFmtId="166" formatCode="0.0000"/>
    <numFmt numFmtId="167" formatCode="0.000"/>
    <numFmt numFmtId="168" formatCode="0.0"/>
  </numFmts>
  <fonts count="35">
    <font>
      <sz val="11"/>
      <color rgb="FF000000"/>
      <name val="Calibri"/>
      <family val="2"/>
      <charset val="1"/>
    </font>
    <font>
      <sz val="10"/>
      <color rgb="FF000000"/>
      <name val="Arial"/>
      <family val="2"/>
      <charset val="1"/>
    </font>
    <font>
      <b/>
      <sz val="11"/>
      <color rgb="FF000000"/>
      <name val="Calibri"/>
      <family val="2"/>
      <charset val="1"/>
    </font>
    <font>
      <b/>
      <sz val="18"/>
      <color rgb="FF003366"/>
      <name val="Cambria"/>
      <family val="2"/>
      <charset val="1"/>
    </font>
    <font>
      <sz val="11"/>
      <color rgb="FFDD0806"/>
      <name val="Lato"/>
      <family val="2"/>
      <charset val="1"/>
    </font>
    <font>
      <b/>
      <sz val="16"/>
      <name val="Lato"/>
      <family val="2"/>
      <charset val="1"/>
    </font>
    <font>
      <sz val="16"/>
      <name val="Lato"/>
      <family val="2"/>
      <charset val="1"/>
    </font>
    <font>
      <sz val="11"/>
      <name val="Lato"/>
      <family val="2"/>
      <charset val="1"/>
    </font>
    <font>
      <sz val="11"/>
      <color rgb="FF0070C0"/>
      <name val="Lato"/>
      <family val="2"/>
      <charset val="1"/>
    </font>
    <font>
      <sz val="11"/>
      <color rgb="FF000000"/>
      <name val="lato"/>
      <family val="2"/>
      <charset val="1"/>
    </font>
    <font>
      <b/>
      <sz val="9"/>
      <color rgb="FF000000"/>
      <name val="Lato"/>
      <family val="2"/>
      <charset val="1"/>
    </font>
    <font>
      <b/>
      <sz val="11"/>
      <name val="Lato"/>
      <family val="2"/>
      <charset val="1"/>
    </font>
    <font>
      <sz val="9"/>
      <color rgb="FF000000"/>
      <name val="Lato"/>
      <family val="2"/>
      <charset val="1"/>
    </font>
    <font>
      <b/>
      <sz val="11"/>
      <color rgb="FF000000"/>
      <name val="Lato"/>
      <family val="2"/>
      <charset val="1"/>
    </font>
    <font>
      <b/>
      <sz val="11"/>
      <color rgb="FF73CD2D"/>
      <name val="Lato"/>
      <family val="2"/>
      <charset val="1"/>
    </font>
    <font>
      <b/>
      <sz val="11"/>
      <color rgb="FF808080"/>
      <name val="Lato"/>
      <family val="2"/>
      <charset val="1"/>
    </font>
    <font>
      <sz val="11"/>
      <color rgb="FF73CD2D"/>
      <name val="Lato"/>
      <family val="2"/>
      <charset val="1"/>
    </font>
    <font>
      <sz val="11"/>
      <color rgb="FF808080"/>
      <name val="Lato"/>
      <family val="2"/>
      <charset val="1"/>
    </font>
    <font>
      <sz val="10"/>
      <name val="Lato"/>
      <family val="2"/>
      <charset val="1"/>
    </font>
    <font>
      <sz val="11"/>
      <color rgb="FF0066CC"/>
      <name val="Lato"/>
      <family val="2"/>
      <charset val="1"/>
    </font>
    <font>
      <sz val="11"/>
      <color rgb="FFFF0000"/>
      <name val="lato"/>
      <family val="2"/>
      <charset val="1"/>
    </font>
    <font>
      <b/>
      <sz val="11"/>
      <color rgb="FFDD0806"/>
      <name val="Lato"/>
      <family val="2"/>
      <charset val="1"/>
    </font>
    <font>
      <sz val="9"/>
      <color rgb="FF808080"/>
      <name val="Lato"/>
      <family val="2"/>
      <charset val="1"/>
    </font>
    <font>
      <sz val="11"/>
      <color rgb="FF000000"/>
      <name val="Lato"/>
      <family val="2"/>
      <charset val="1"/>
    </font>
    <font>
      <b/>
      <sz val="11"/>
      <color rgb="FF006411"/>
      <name val="Lato"/>
      <family val="2"/>
      <charset val="1"/>
    </font>
    <font>
      <sz val="10"/>
      <color rgb="FF0070C0"/>
      <name val="Lato"/>
      <family val="2"/>
      <charset val="1"/>
    </font>
    <font>
      <b/>
      <sz val="11"/>
      <color rgb="FFFF0000"/>
      <name val="Lato"/>
      <family val="2"/>
      <charset val="1"/>
    </font>
    <font>
      <sz val="11"/>
      <color rgb="FF72CD2D"/>
      <name val="Lato"/>
      <family val="2"/>
      <charset val="1"/>
    </font>
    <font>
      <b/>
      <sz val="11"/>
      <color rgb="FF000000"/>
      <name val="lato"/>
      <family val="2"/>
      <charset val="1"/>
    </font>
    <font>
      <b/>
      <sz val="11"/>
      <color rgb="FFDD0806"/>
      <name val="Calibri"/>
      <family val="2"/>
      <charset val="1"/>
    </font>
    <font>
      <b/>
      <sz val="11"/>
      <color rgb="FF1FB714"/>
      <name val="Lato"/>
      <family val="2"/>
      <charset val="1"/>
    </font>
    <font>
      <b/>
      <sz val="11"/>
      <color rgb="FF00B0F0"/>
      <name val="Lato"/>
      <family val="2"/>
      <charset val="1"/>
    </font>
    <font>
      <b/>
      <sz val="11"/>
      <color rgb="FF00ABEA"/>
      <name val="Lato"/>
      <charset val="1"/>
    </font>
    <font>
      <sz val="11"/>
      <color rgb="FF000000"/>
      <name val="Calibri"/>
      <family val="2"/>
    </font>
    <font>
      <sz val="11"/>
      <color rgb="FF000000"/>
      <name val="Calibri"/>
      <family val="2"/>
      <charset val="1"/>
    </font>
  </fonts>
  <fills count="11">
    <fill>
      <patternFill patternType="none"/>
    </fill>
    <fill>
      <patternFill patternType="gray125"/>
    </fill>
    <fill>
      <patternFill patternType="solid">
        <fgColor rgb="FFEBF1DE"/>
        <bgColor rgb="FFF2F2F2"/>
      </patternFill>
    </fill>
    <fill>
      <patternFill patternType="solid">
        <fgColor rgb="FFE6E0EC"/>
        <bgColor rgb="FFDCE6F2"/>
      </patternFill>
    </fill>
    <fill>
      <patternFill patternType="solid">
        <fgColor rgb="FFD7E4BD"/>
        <bgColor rgb="FFD9D9D9"/>
      </patternFill>
    </fill>
    <fill>
      <patternFill patternType="solid">
        <fgColor rgb="FFC3D69B"/>
        <bgColor rgb="FFD7E4BD"/>
      </patternFill>
    </fill>
    <fill>
      <patternFill patternType="solid">
        <fgColor rgb="FFF2F2F2"/>
        <bgColor rgb="FFEBF1DE"/>
      </patternFill>
    </fill>
    <fill>
      <patternFill patternType="solid">
        <fgColor rgb="FFFDEADA"/>
        <bgColor rgb="FFEBF1DE"/>
      </patternFill>
    </fill>
    <fill>
      <patternFill patternType="solid">
        <fgColor rgb="FF72CD2D"/>
        <bgColor rgb="FF73CD2D"/>
      </patternFill>
    </fill>
    <fill>
      <patternFill patternType="solid">
        <fgColor rgb="FFD9D9D9"/>
        <bgColor rgb="FFE6E0EC"/>
      </patternFill>
    </fill>
    <fill>
      <patternFill patternType="solid">
        <fgColor rgb="FFFFFFFF"/>
        <bgColor rgb="FFF2F2F2"/>
      </patternFill>
    </fill>
  </fills>
  <borders count="70">
    <border>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thin">
        <color auto="1"/>
      </right>
      <top/>
      <bottom style="thin">
        <color rgb="FF77933C"/>
      </bottom>
      <diagonal/>
    </border>
    <border>
      <left style="thin">
        <color auto="1"/>
      </left>
      <right style="thin">
        <color auto="1"/>
      </right>
      <top/>
      <bottom/>
      <diagonal/>
    </border>
    <border>
      <left style="thin">
        <color auto="1"/>
      </left>
      <right style="thin">
        <color auto="1"/>
      </right>
      <top style="thin">
        <color rgb="FF77933C"/>
      </top>
      <bottom style="thin">
        <color rgb="FF77933C"/>
      </bottom>
      <diagonal/>
    </border>
    <border>
      <left/>
      <right style="medium">
        <color auto="1"/>
      </right>
      <top/>
      <bottom/>
      <diagonal/>
    </border>
    <border>
      <left style="medium">
        <color auto="1"/>
      </left>
      <right style="thin">
        <color auto="1"/>
      </right>
      <top style="thin">
        <color rgb="FF77933C"/>
      </top>
      <bottom style="thin">
        <color rgb="FF77933C"/>
      </bottom>
      <diagonal/>
    </border>
    <border>
      <left style="medium">
        <color auto="1"/>
      </left>
      <right style="thin">
        <color auto="1"/>
      </right>
      <top style="thin">
        <color rgb="FF77933C"/>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rgb="FF77933C"/>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bottom/>
      <diagonal/>
    </border>
    <border>
      <left/>
      <right style="thin">
        <color auto="1"/>
      </right>
      <top/>
      <bottom/>
      <diagonal/>
    </border>
    <border>
      <left style="thin">
        <color auto="1"/>
      </left>
      <right/>
      <top/>
      <bottom/>
      <diagonal/>
    </border>
    <border>
      <left style="medium">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7933C"/>
      </left>
      <right style="thin">
        <color rgb="FF77933C"/>
      </right>
      <top style="thin">
        <color rgb="FF77933C"/>
      </top>
      <bottom style="thin">
        <color rgb="FF77933C"/>
      </bottom>
      <diagonal/>
    </border>
    <border>
      <left style="medium">
        <color auto="1"/>
      </left>
      <right/>
      <top/>
      <bottom style="medium">
        <color auto="1"/>
      </bottom>
      <diagonal/>
    </border>
    <border>
      <left/>
      <right/>
      <top/>
      <bottom style="medium">
        <color auto="1"/>
      </bottom>
      <diagonal/>
    </border>
    <border>
      <left/>
      <right/>
      <top style="medium">
        <color auto="1"/>
      </top>
      <bottom style="double">
        <color auto="1"/>
      </bottom>
      <diagonal/>
    </border>
    <border>
      <left style="medium">
        <color auto="1"/>
      </left>
      <right style="medium">
        <color auto="1"/>
      </right>
      <top style="medium">
        <color auto="1"/>
      </top>
      <bottom style="double">
        <color auto="1"/>
      </bottom>
      <diagonal/>
    </border>
    <border>
      <left style="thin">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top style="medium">
        <color auto="1"/>
      </top>
      <bottom style="double">
        <color auto="1"/>
      </bottom>
      <diagonal/>
    </border>
    <border>
      <left style="medium">
        <color auto="1"/>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right style="thin">
        <color auto="1"/>
      </right>
      <top/>
      <bottom style="medium">
        <color auto="1"/>
      </bottom>
      <diagonal/>
    </border>
    <border>
      <left/>
      <right style="thin">
        <color auto="1"/>
      </right>
      <top style="double">
        <color auto="1"/>
      </top>
      <bottom style="medium">
        <color auto="1"/>
      </bottom>
      <diagonal/>
    </border>
    <border>
      <left style="medium">
        <color auto="1"/>
      </left>
      <right style="medium">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double">
        <color auto="1"/>
      </top>
      <bottom style="medium">
        <color auto="1"/>
      </bottom>
      <diagonal/>
    </border>
    <border>
      <left style="medium">
        <color auto="1"/>
      </left>
      <right style="medium">
        <color auto="1"/>
      </right>
      <top style="double">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double">
        <color auto="1"/>
      </top>
      <bottom style="thin">
        <color auto="1"/>
      </bottom>
      <diagonal/>
    </border>
    <border>
      <left/>
      <right style="thin">
        <color auto="1"/>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2">
    <xf numFmtId="0" fontId="0" fillId="0" borderId="0"/>
    <xf numFmtId="164" fontId="34" fillId="0" borderId="0" applyBorder="0" applyProtection="0"/>
  </cellStyleXfs>
  <cellXfs count="226">
    <xf numFmtId="0" fontId="0" fillId="0" borderId="0" xfId="0"/>
    <xf numFmtId="0" fontId="3" fillId="0" borderId="0" xfId="1" applyNumberFormat="1" applyFont="1" applyBorder="1" applyAlignment="1" applyProtection="1"/>
    <xf numFmtId="0" fontId="0" fillId="6" borderId="0" xfId="0" applyFill="1"/>
    <xf numFmtId="0" fontId="0" fillId="3" borderId="0" xfId="0" applyFill="1"/>
    <xf numFmtId="0" fontId="0" fillId="7" borderId="0" xfId="0" applyFont="1" applyFill="1"/>
    <xf numFmtId="0" fontId="0" fillId="0" borderId="0" xfId="0" applyFont="1"/>
    <xf numFmtId="0" fontId="0" fillId="0" borderId="0" xfId="0" applyFont="1" applyAlignment="1">
      <alignment wrapText="1"/>
    </xf>
    <xf numFmtId="0" fontId="1" fillId="0" borderId="0" xfId="1" applyNumberFormat="1" applyFont="1" applyFill="1" applyBorder="1" applyAlignment="1"/>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4" fillId="2" borderId="0" xfId="0" applyFont="1" applyFill="1" applyAlignment="1">
      <alignment vertical="center"/>
    </xf>
    <xf numFmtId="0" fontId="4" fillId="0" borderId="0" xfId="0" applyFont="1" applyAlignment="1">
      <alignment vertical="center"/>
    </xf>
    <xf numFmtId="0" fontId="5" fillId="2" borderId="0" xfId="0" applyFont="1" applyFill="1" applyAlignment="1">
      <alignment horizontal="left" vertical="center"/>
    </xf>
    <xf numFmtId="0" fontId="6" fillId="2" borderId="0" xfId="0" applyFont="1" applyFill="1" applyAlignment="1">
      <alignment horizontal="center" vertical="center"/>
    </xf>
    <xf numFmtId="0" fontId="6" fillId="2" borderId="0" xfId="0" applyFont="1" applyFill="1" applyAlignment="1">
      <alignment vertical="center"/>
    </xf>
    <xf numFmtId="0" fontId="7" fillId="2" borderId="0" xfId="0" applyFont="1" applyFill="1" applyAlignment="1">
      <alignment vertical="center"/>
    </xf>
    <xf numFmtId="0" fontId="7" fillId="0" borderId="0" xfId="0" applyFont="1" applyAlignment="1">
      <alignment vertical="center"/>
    </xf>
    <xf numFmtId="0" fontId="8" fillId="2" borderId="0" xfId="0" applyFont="1" applyFill="1" applyAlignment="1">
      <alignment horizontal="left" vertical="center"/>
    </xf>
    <xf numFmtId="0" fontId="7" fillId="2" borderId="0" xfId="0" applyFont="1" applyFill="1" applyAlignment="1">
      <alignment horizontal="center" vertical="center"/>
    </xf>
    <xf numFmtId="0" fontId="7" fillId="2" borderId="0" xfId="0" applyFont="1" applyFill="1" applyAlignment="1">
      <alignment horizontal="left" vertical="center"/>
    </xf>
    <xf numFmtId="0" fontId="9" fillId="0" borderId="0" xfId="0" applyFont="1" applyAlignment="1">
      <alignment vertical="center"/>
    </xf>
    <xf numFmtId="0" fontId="10" fillId="0" borderId="0" xfId="0" applyFont="1" applyAlignment="1">
      <alignment horizontal="right" vertical="center"/>
    </xf>
    <xf numFmtId="0" fontId="11" fillId="2" borderId="0" xfId="0" applyFont="1" applyFill="1" applyAlignment="1">
      <alignment horizontal="left" vertical="center"/>
    </xf>
    <xf numFmtId="0" fontId="12" fillId="0" borderId="0" xfId="0" applyFont="1" applyAlignment="1">
      <alignment horizontal="right" vertical="center"/>
    </xf>
    <xf numFmtId="0" fontId="9" fillId="2" borderId="0" xfId="0" applyFont="1" applyFill="1" applyAlignment="1">
      <alignment vertical="center"/>
    </xf>
    <xf numFmtId="0" fontId="4" fillId="2" borderId="0" xfId="0" applyFont="1" applyFill="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5" fillId="0" borderId="3" xfId="0" applyFont="1" applyBorder="1" applyAlignment="1">
      <alignment horizontal="center" vertical="center"/>
    </xf>
    <xf numFmtId="0" fontId="9" fillId="4" borderId="4" xfId="0" applyFont="1" applyFill="1" applyBorder="1" applyAlignment="1">
      <alignment horizontal="center" vertical="center"/>
    </xf>
    <xf numFmtId="0" fontId="9" fillId="0" borderId="5" xfId="0" applyFont="1" applyBorder="1" applyAlignment="1">
      <alignment horizontal="center" vertical="center"/>
    </xf>
    <xf numFmtId="2" fontId="9" fillId="4" borderId="6" xfId="0" applyNumberFormat="1" applyFont="1" applyFill="1" applyBorder="1" applyAlignment="1">
      <alignment horizontal="center" vertical="center"/>
    </xf>
    <xf numFmtId="2" fontId="9" fillId="0" borderId="5" xfId="0" applyNumberFormat="1" applyFont="1" applyBorder="1" applyAlignment="1">
      <alignment horizontal="center" vertical="center"/>
    </xf>
    <xf numFmtId="2" fontId="16" fillId="0" borderId="5" xfId="0" applyNumberFormat="1" applyFont="1" applyBorder="1" applyAlignment="1">
      <alignment horizontal="center" vertical="center"/>
    </xf>
    <xf numFmtId="0" fontId="17" fillId="0" borderId="7" xfId="0" applyFont="1" applyBorder="1" applyAlignment="1">
      <alignment horizontal="center" vertical="center"/>
    </xf>
    <xf numFmtId="0" fontId="9" fillId="4" borderId="8" xfId="0" applyFont="1" applyFill="1" applyBorder="1" applyAlignment="1">
      <alignment horizontal="center" vertical="center"/>
    </xf>
    <xf numFmtId="0" fontId="16" fillId="0" borderId="5" xfId="0" applyFont="1" applyBorder="1" applyAlignment="1">
      <alignment vertical="center"/>
    </xf>
    <xf numFmtId="0" fontId="17" fillId="0" borderId="7" xfId="0" applyFont="1" applyBorder="1" applyAlignment="1">
      <alignment vertical="center"/>
    </xf>
    <xf numFmtId="0" fontId="9" fillId="4" borderId="9" xfId="0" applyFont="1" applyFill="1" applyBorder="1" applyAlignment="1">
      <alignment horizontal="center" vertical="center"/>
    </xf>
    <xf numFmtId="0" fontId="9" fillId="0" borderId="10" xfId="0" applyFont="1" applyBorder="1" applyAlignment="1">
      <alignment horizontal="center" vertical="center"/>
    </xf>
    <xf numFmtId="2" fontId="9" fillId="0" borderId="10" xfId="0" applyNumberFormat="1" applyFont="1" applyBorder="1" applyAlignment="1">
      <alignment horizontal="center" vertical="center"/>
    </xf>
    <xf numFmtId="0" fontId="16" fillId="0" borderId="10" xfId="0" applyFont="1" applyBorder="1" applyAlignment="1">
      <alignment vertical="center"/>
    </xf>
    <xf numFmtId="2" fontId="16" fillId="0" borderId="10" xfId="0" applyNumberFormat="1" applyFont="1" applyBorder="1" applyAlignment="1">
      <alignment horizontal="center" vertical="center"/>
    </xf>
    <xf numFmtId="0" fontId="0" fillId="0" borderId="0" xfId="0" applyFont="1" applyAlignment="1">
      <alignment horizontal="center"/>
    </xf>
    <xf numFmtId="0" fontId="0" fillId="0" borderId="0" xfId="0" applyFont="1" applyAlignment="1">
      <alignment vertical="center"/>
    </xf>
    <xf numFmtId="0" fontId="18" fillId="0" borderId="0" xfId="1" applyNumberFormat="1" applyFont="1" applyFill="1" applyBorder="1" applyAlignment="1">
      <alignment vertical="center"/>
    </xf>
    <xf numFmtId="49" fontId="18" fillId="0" borderId="0" xfId="1" applyNumberFormat="1" applyFont="1" applyFill="1" applyBorder="1" applyAlignment="1">
      <alignment vertical="center"/>
    </xf>
    <xf numFmtId="0" fontId="9" fillId="4" borderId="11" xfId="0" applyFont="1" applyFill="1" applyBorder="1" applyAlignment="1">
      <alignment horizontal="center" vertical="center"/>
    </xf>
    <xf numFmtId="0" fontId="9" fillId="0" borderId="12" xfId="0" applyFont="1" applyBorder="1" applyAlignment="1">
      <alignment horizontal="center" vertical="center"/>
    </xf>
    <xf numFmtId="2" fontId="9" fillId="0" borderId="12" xfId="0" applyNumberFormat="1" applyFont="1" applyBorder="1" applyAlignment="1">
      <alignment horizontal="center" vertical="center"/>
    </xf>
    <xf numFmtId="0" fontId="16" fillId="0" borderId="12" xfId="0" applyFont="1" applyBorder="1" applyAlignment="1">
      <alignment vertical="center"/>
    </xf>
    <xf numFmtId="2" fontId="16" fillId="0" borderId="12" xfId="0" applyNumberFormat="1" applyFont="1" applyBorder="1" applyAlignment="1">
      <alignment horizontal="center" vertical="center"/>
    </xf>
    <xf numFmtId="0" fontId="17" fillId="0" borderId="13" xfId="0" applyFont="1" applyBorder="1" applyAlignment="1">
      <alignment horizontal="center" vertical="center"/>
    </xf>
    <xf numFmtId="2" fontId="9" fillId="2" borderId="0" xfId="0" applyNumberFormat="1" applyFont="1" applyFill="1" applyAlignment="1">
      <alignment vertical="center"/>
    </xf>
    <xf numFmtId="0" fontId="9" fillId="2" borderId="0" xfId="0" applyFont="1" applyFill="1" applyBorder="1" applyAlignment="1">
      <alignment horizontal="center" vertical="center"/>
    </xf>
    <xf numFmtId="0" fontId="9" fillId="0" borderId="0" xfId="0" applyFont="1" applyBorder="1" applyAlignment="1">
      <alignment horizontal="center" vertical="center"/>
    </xf>
    <xf numFmtId="0" fontId="9" fillId="0" borderId="0" xfId="0" applyFont="1" applyBorder="1" applyAlignment="1">
      <alignment vertical="center"/>
    </xf>
    <xf numFmtId="2" fontId="19" fillId="0" borderId="0" xfId="0" applyNumberFormat="1" applyFont="1" applyBorder="1" applyAlignment="1">
      <alignment horizontal="center" vertical="center"/>
    </xf>
    <xf numFmtId="0" fontId="4" fillId="0" borderId="0" xfId="0" applyFont="1" applyBorder="1" applyAlignment="1">
      <alignment horizontal="center" vertical="center"/>
    </xf>
    <xf numFmtId="2" fontId="9" fillId="0" borderId="0" xfId="0" applyNumberFormat="1" applyFont="1" applyAlignment="1">
      <alignment vertical="center"/>
    </xf>
    <xf numFmtId="0" fontId="20" fillId="2" borderId="0" xfId="0" applyFont="1" applyFill="1" applyAlignment="1">
      <alignment horizontal="left" vertical="center"/>
    </xf>
    <xf numFmtId="0" fontId="20" fillId="0" borderId="0" xfId="0" applyFont="1" applyAlignment="1">
      <alignment horizontal="left" vertical="center"/>
    </xf>
    <xf numFmtId="2" fontId="4" fillId="0" borderId="0" xfId="0" applyNumberFormat="1" applyFont="1" applyBorder="1" applyAlignment="1">
      <alignment horizontal="center" vertical="center"/>
    </xf>
    <xf numFmtId="0" fontId="20" fillId="0" borderId="14" xfId="0" applyFont="1" applyBorder="1" applyAlignment="1">
      <alignment horizontal="left" vertical="center"/>
    </xf>
    <xf numFmtId="0" fontId="4" fillId="0" borderId="14" xfId="0" applyFont="1" applyBorder="1" applyAlignment="1">
      <alignment vertical="center"/>
    </xf>
    <xf numFmtId="0" fontId="21" fillId="2" borderId="0" xfId="0" applyFont="1" applyFill="1" applyAlignment="1">
      <alignment vertical="center"/>
    </xf>
    <xf numFmtId="0" fontId="9" fillId="0" borderId="15" xfId="0" applyFont="1" applyBorder="1" applyAlignment="1">
      <alignment vertical="center"/>
    </xf>
    <xf numFmtId="0" fontId="9" fillId="0" borderId="16" xfId="0" applyFont="1" applyBorder="1" applyAlignment="1">
      <alignment vertical="center"/>
    </xf>
    <xf numFmtId="0" fontId="17" fillId="0" borderId="16" xfId="0" applyFont="1" applyBorder="1" applyAlignment="1">
      <alignment horizontal="center" vertical="center"/>
    </xf>
    <xf numFmtId="0" fontId="22" fillId="0" borderId="17" xfId="0" applyFont="1" applyBorder="1" applyAlignment="1">
      <alignment horizontal="center" vertical="center"/>
    </xf>
    <xf numFmtId="0" fontId="17" fillId="0" borderId="18" xfId="0" applyFont="1" applyBorder="1" applyAlignment="1">
      <alignment vertical="center"/>
    </xf>
    <xf numFmtId="0" fontId="13" fillId="0" borderId="19" xfId="1" applyNumberFormat="1" applyFont="1" applyBorder="1" applyAlignment="1">
      <alignment horizontal="center" vertical="center"/>
    </xf>
    <xf numFmtId="165" fontId="23" fillId="0" borderId="20" xfId="1" applyNumberFormat="1" applyFont="1" applyBorder="1" applyAlignment="1" applyProtection="1">
      <alignment horizontal="center" vertical="center"/>
    </xf>
    <xf numFmtId="0" fontId="15" fillId="0" borderId="20" xfId="0" applyFont="1" applyBorder="1" applyAlignment="1">
      <alignment horizontal="center" vertical="center"/>
    </xf>
    <xf numFmtId="0" fontId="14" fillId="0" borderId="20" xfId="1" applyNumberFormat="1" applyFont="1" applyBorder="1" applyAlignment="1">
      <alignment horizontal="center" vertical="center"/>
    </xf>
    <xf numFmtId="0" fontId="7" fillId="0" borderId="21" xfId="1" applyNumberFormat="1" applyFont="1" applyBorder="1" applyAlignment="1">
      <alignment horizontal="center" vertical="center"/>
    </xf>
    <xf numFmtId="0" fontId="7" fillId="0" borderId="0" xfId="1" applyNumberFormat="1" applyFont="1" applyBorder="1" applyAlignment="1">
      <alignment horizontal="center" vertical="center"/>
    </xf>
    <xf numFmtId="0" fontId="7" fillId="0" borderId="14" xfId="0" applyFont="1" applyBorder="1" applyAlignment="1">
      <alignment vertical="center"/>
    </xf>
    <xf numFmtId="0" fontId="13" fillId="0" borderId="22" xfId="0" applyFont="1" applyBorder="1" applyAlignment="1">
      <alignment horizontal="center" vertical="center"/>
    </xf>
    <xf numFmtId="166" fontId="23" fillId="0" borderId="0" xfId="1" applyNumberFormat="1" applyFont="1" applyBorder="1" applyAlignment="1" applyProtection="1">
      <alignment horizontal="center" vertical="center"/>
    </xf>
    <xf numFmtId="2" fontId="15" fillId="0" borderId="0" xfId="0" applyNumberFormat="1" applyFont="1" applyBorder="1" applyAlignment="1">
      <alignment horizontal="center" vertical="center"/>
    </xf>
    <xf numFmtId="2" fontId="14" fillId="0" borderId="0" xfId="0" applyNumberFormat="1" applyFont="1" applyBorder="1" applyAlignment="1">
      <alignment horizontal="center" vertical="center"/>
    </xf>
    <xf numFmtId="2" fontId="24" fillId="0" borderId="23" xfId="0" applyNumberFormat="1" applyFont="1" applyBorder="1" applyAlignment="1">
      <alignment horizontal="center" vertical="center"/>
    </xf>
    <xf numFmtId="2" fontId="24" fillId="0" borderId="0" xfId="0" applyNumberFormat="1" applyFont="1" applyBorder="1" applyAlignment="1">
      <alignment horizontal="center" vertical="center"/>
    </xf>
    <xf numFmtId="2" fontId="14" fillId="0" borderId="0" xfId="0" applyNumberFormat="1" applyFont="1" applyBorder="1" applyAlignment="1">
      <alignment horizontal="center" vertical="center"/>
    </xf>
    <xf numFmtId="2" fontId="7" fillId="0" borderId="23" xfId="0" applyNumberFormat="1" applyFont="1" applyBorder="1" applyAlignment="1">
      <alignment horizontal="center" vertical="center"/>
    </xf>
    <xf numFmtId="0" fontId="13" fillId="0" borderId="25" xfId="0" applyFont="1" applyBorder="1" applyAlignment="1">
      <alignment horizontal="center" vertical="center"/>
    </xf>
    <xf numFmtId="166" fontId="23" fillId="0" borderId="26" xfId="1" applyNumberFormat="1" applyFont="1" applyBorder="1" applyAlignment="1" applyProtection="1">
      <alignment horizontal="center" vertical="center"/>
    </xf>
    <xf numFmtId="2" fontId="15" fillId="0" borderId="26" xfId="0" applyNumberFormat="1" applyFont="1" applyBorder="1" applyAlignment="1">
      <alignment horizontal="center" vertical="center"/>
    </xf>
    <xf numFmtId="2" fontId="14" fillId="0" borderId="26" xfId="0" applyNumberFormat="1" applyFont="1" applyBorder="1" applyAlignment="1">
      <alignment horizontal="center" vertical="center"/>
    </xf>
    <xf numFmtId="2" fontId="7" fillId="0" borderId="27" xfId="0" applyNumberFormat="1" applyFont="1" applyBorder="1" applyAlignment="1">
      <alignment horizontal="center" vertical="center"/>
    </xf>
    <xf numFmtId="0" fontId="14" fillId="0" borderId="22" xfId="0" applyFont="1" applyBorder="1" applyAlignment="1">
      <alignment horizontal="left" vertical="center"/>
    </xf>
    <xf numFmtId="9" fontId="14" fillId="0" borderId="0" xfId="0" applyNumberFormat="1" applyFont="1" applyBorder="1" applyAlignment="1">
      <alignment vertical="center"/>
    </xf>
    <xf numFmtId="0" fontId="7" fillId="0" borderId="0" xfId="0" applyFont="1" applyBorder="1" applyAlignment="1">
      <alignment vertical="center"/>
    </xf>
    <xf numFmtId="0" fontId="25" fillId="0" borderId="0" xfId="0" applyFont="1" applyBorder="1" applyAlignment="1">
      <alignment horizontal="left" vertical="center"/>
    </xf>
    <xf numFmtId="0" fontId="9" fillId="0" borderId="0" xfId="0" applyFont="1" applyBorder="1" applyAlignment="1">
      <alignment vertical="center"/>
    </xf>
    <xf numFmtId="0" fontId="9" fillId="0" borderId="7" xfId="0" applyFont="1" applyBorder="1" applyAlignment="1">
      <alignment vertical="center"/>
    </xf>
    <xf numFmtId="0" fontId="14" fillId="0" borderId="22" xfId="0" applyFont="1" applyBorder="1" applyAlignment="1">
      <alignment horizontal="left" vertical="center"/>
    </xf>
    <xf numFmtId="166" fontId="14" fillId="0" borderId="0" xfId="0" applyNumberFormat="1" applyFont="1" applyBorder="1" applyAlignment="1">
      <alignment vertical="center"/>
    </xf>
    <xf numFmtId="167" fontId="26" fillId="5" borderId="28" xfId="0" applyNumberFormat="1" applyFont="1" applyFill="1" applyBorder="1" applyAlignment="1">
      <alignment vertical="center"/>
    </xf>
    <xf numFmtId="0" fontId="26" fillId="0" borderId="0" xfId="0" applyFont="1" applyBorder="1" applyAlignment="1">
      <alignment vertical="center"/>
    </xf>
    <xf numFmtId="0" fontId="9" fillId="0" borderId="0" xfId="0" applyFont="1" applyBorder="1" applyAlignment="1">
      <alignment horizontal="center" vertical="center"/>
    </xf>
    <xf numFmtId="2" fontId="27" fillId="0" borderId="0" xfId="0" applyNumberFormat="1" applyFont="1" applyBorder="1" applyAlignment="1">
      <alignment vertical="center"/>
    </xf>
    <xf numFmtId="166" fontId="26" fillId="5" borderId="28" xfId="0" applyNumberFormat="1" applyFont="1" applyFill="1" applyBorder="1" applyAlignment="1">
      <alignment vertical="center"/>
    </xf>
    <xf numFmtId="0" fontId="9" fillId="0" borderId="22" xfId="0" applyFont="1" applyBorder="1" applyAlignment="1">
      <alignment vertical="center"/>
    </xf>
    <xf numFmtId="0" fontId="28" fillId="8" borderId="22" xfId="0" applyFont="1" applyFill="1" applyBorder="1" applyAlignment="1">
      <alignment horizontal="left" vertical="center"/>
    </xf>
    <xf numFmtId="0" fontId="9" fillId="8" borderId="0" xfId="0" applyFont="1" applyFill="1" applyBorder="1" applyAlignment="1">
      <alignment vertical="center"/>
    </xf>
    <xf numFmtId="0" fontId="9" fillId="8" borderId="0" xfId="0" applyFont="1" applyFill="1" applyBorder="1" applyAlignment="1">
      <alignment horizontal="center" vertical="center"/>
    </xf>
    <xf numFmtId="0" fontId="9" fillId="8" borderId="7" xfId="0" applyFont="1" applyFill="1" applyBorder="1" applyAlignment="1">
      <alignment vertical="center"/>
    </xf>
    <xf numFmtId="0" fontId="28" fillId="8" borderId="29" xfId="0" applyFont="1" applyFill="1" applyBorder="1" applyAlignment="1">
      <alignment horizontal="left" vertical="center"/>
    </xf>
    <xf numFmtId="0" fontId="9" fillId="8" borderId="30" xfId="0" applyFont="1" applyFill="1" applyBorder="1" applyAlignment="1">
      <alignment vertical="center"/>
    </xf>
    <xf numFmtId="0" fontId="9" fillId="8" borderId="30" xfId="0" applyFont="1" applyFill="1" applyBorder="1" applyAlignment="1">
      <alignment horizontal="center" vertical="center"/>
    </xf>
    <xf numFmtId="0" fontId="9" fillId="8" borderId="13" xfId="0" applyFont="1" applyFill="1" applyBorder="1" applyAlignment="1">
      <alignment vertical="center"/>
    </xf>
    <xf numFmtId="0" fontId="20" fillId="2" borderId="0" xfId="0" applyFont="1" applyFill="1" applyAlignment="1">
      <alignment horizontal="center" vertical="center"/>
    </xf>
    <xf numFmtId="0" fontId="20" fillId="2" borderId="0" xfId="0" applyFont="1" applyFill="1" applyAlignment="1">
      <alignment vertical="center"/>
    </xf>
    <xf numFmtId="0" fontId="9" fillId="2" borderId="0" xfId="0" applyFont="1" applyFill="1" applyAlignment="1">
      <alignment horizontal="center" vertical="center"/>
    </xf>
    <xf numFmtId="0" fontId="8" fillId="2" borderId="0" xfId="0" applyFont="1" applyFill="1" applyAlignment="1">
      <alignment vertical="center"/>
    </xf>
    <xf numFmtId="0" fontId="8" fillId="2" borderId="0" xfId="0" applyFont="1" applyFill="1" applyAlignment="1">
      <alignment horizontal="center" vertical="center"/>
    </xf>
    <xf numFmtId="0" fontId="21" fillId="2" borderId="0" xfId="0" applyFont="1" applyFill="1" applyAlignment="1">
      <alignment horizontal="left" vertical="center"/>
    </xf>
    <xf numFmtId="0" fontId="13" fillId="4" borderId="1" xfId="0" applyFont="1" applyFill="1" applyBorder="1" applyAlignment="1">
      <alignment horizontal="center" vertical="center"/>
    </xf>
    <xf numFmtId="0" fontId="13" fillId="4" borderId="2" xfId="0" applyFont="1" applyFill="1" applyBorder="1" applyAlignment="1">
      <alignment horizontal="center" vertical="center"/>
    </xf>
    <xf numFmtId="0" fontId="11" fillId="4" borderId="2" xfId="0" applyFont="1" applyFill="1" applyBorder="1" applyAlignment="1">
      <alignment horizontal="center" vertical="center"/>
    </xf>
    <xf numFmtId="0" fontId="13" fillId="4" borderId="31" xfId="0" applyFont="1" applyFill="1" applyBorder="1" applyAlignment="1">
      <alignment horizontal="center" vertical="center" wrapText="1"/>
    </xf>
    <xf numFmtId="0" fontId="13" fillId="9" borderId="32" xfId="0" applyFont="1" applyFill="1" applyBorder="1" applyAlignment="1">
      <alignment horizontal="center" vertical="center" wrapText="1"/>
    </xf>
    <xf numFmtId="0" fontId="13" fillId="0" borderId="33" xfId="0" applyFont="1" applyBorder="1" applyAlignment="1">
      <alignment horizontal="center" vertical="center"/>
    </xf>
    <xf numFmtId="0" fontId="14"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11" fillId="2" borderId="32"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34" xfId="0" applyFont="1" applyBorder="1" applyAlignment="1">
      <alignment horizontal="center" vertical="center" wrapText="1"/>
    </xf>
    <xf numFmtId="0" fontId="14" fillId="0" borderId="32" xfId="0" applyFont="1" applyBorder="1" applyAlignment="1">
      <alignment horizontal="center" vertical="center" wrapText="1"/>
    </xf>
    <xf numFmtId="0" fontId="31" fillId="0" borderId="32" xfId="0" applyFont="1" applyBorder="1" applyAlignment="1">
      <alignment horizontal="center" vertical="center" wrapText="1"/>
    </xf>
    <xf numFmtId="0" fontId="32" fillId="0" borderId="34" xfId="0" applyFont="1" applyBorder="1" applyAlignment="1">
      <alignment horizontal="center" vertical="center" wrapText="1"/>
    </xf>
    <xf numFmtId="0" fontId="32" fillId="0" borderId="32" xfId="0" applyFont="1" applyBorder="1" applyAlignment="1">
      <alignment horizontal="center" vertical="center" wrapText="1"/>
    </xf>
    <xf numFmtId="0" fontId="7" fillId="4" borderId="10" xfId="0" applyFont="1" applyFill="1" applyBorder="1" applyAlignment="1">
      <alignment horizontal="center" vertical="center" wrapText="1"/>
    </xf>
    <xf numFmtId="2" fontId="7" fillId="9" borderId="40" xfId="0" applyNumberFormat="1" applyFont="1" applyFill="1" applyBorder="1" applyAlignment="1">
      <alignment horizontal="center" vertical="center"/>
    </xf>
    <xf numFmtId="2" fontId="7" fillId="0" borderId="41" xfId="0" applyNumberFormat="1" applyFont="1" applyBorder="1" applyAlignment="1">
      <alignment horizontal="center" vertical="center"/>
    </xf>
    <xf numFmtId="2" fontId="7" fillId="9" borderId="45" xfId="0" applyNumberFormat="1" applyFont="1" applyFill="1" applyBorder="1" applyAlignment="1">
      <alignment horizontal="center" vertical="center"/>
    </xf>
    <xf numFmtId="2" fontId="7" fillId="9" borderId="46" xfId="0" applyNumberFormat="1" applyFont="1" applyFill="1" applyBorder="1" applyAlignment="1">
      <alignment horizontal="center" vertical="center"/>
    </xf>
    <xf numFmtId="2" fontId="7" fillId="0" borderId="47" xfId="0" applyNumberFormat="1" applyFont="1" applyBorder="1" applyAlignment="1">
      <alignment horizontal="center" vertical="center"/>
    </xf>
    <xf numFmtId="2" fontId="7" fillId="9" borderId="49" xfId="0" applyNumberFormat="1" applyFont="1" applyFill="1" applyBorder="1" applyAlignment="1">
      <alignment horizontal="center" vertical="center"/>
    </xf>
    <xf numFmtId="2" fontId="7" fillId="0" borderId="50" xfId="0" applyNumberFormat="1" applyFont="1" applyBorder="1" applyAlignment="1">
      <alignment horizontal="center" vertical="center"/>
    </xf>
    <xf numFmtId="2" fontId="7" fillId="0" borderId="54" xfId="0" applyNumberFormat="1" applyFont="1" applyBorder="1" applyAlignment="1">
      <alignment horizontal="center" vertical="center"/>
    </xf>
    <xf numFmtId="2" fontId="7" fillId="0" borderId="55" xfId="0" applyNumberFormat="1" applyFont="1" applyBorder="1" applyAlignment="1">
      <alignment horizontal="center" vertical="center"/>
    </xf>
    <xf numFmtId="0" fontId="0" fillId="9" borderId="56" xfId="0" applyFill="1" applyBorder="1"/>
    <xf numFmtId="2" fontId="7" fillId="9" borderId="56" xfId="0" applyNumberFormat="1" applyFont="1" applyFill="1" applyBorder="1" applyAlignment="1">
      <alignment horizontal="center" vertical="center"/>
    </xf>
    <xf numFmtId="2" fontId="7" fillId="0" borderId="57" xfId="0" applyNumberFormat="1" applyFont="1" applyBorder="1" applyAlignment="1">
      <alignment horizontal="center" vertical="center"/>
    </xf>
    <xf numFmtId="0" fontId="9" fillId="2" borderId="16" xfId="0" applyFont="1" applyFill="1" applyBorder="1" applyAlignment="1">
      <alignment vertical="center"/>
    </xf>
    <xf numFmtId="0" fontId="9" fillId="0" borderId="0" xfId="0" applyFont="1"/>
    <xf numFmtId="0" fontId="9" fillId="0" borderId="0" xfId="0" applyFont="1"/>
    <xf numFmtId="0" fontId="4" fillId="0" borderId="0" xfId="0" applyFont="1"/>
    <xf numFmtId="0" fontId="10" fillId="0" borderId="0" xfId="0" applyFont="1" applyAlignment="1">
      <alignment horizontal="right" vertical="center"/>
    </xf>
    <xf numFmtId="0" fontId="9" fillId="2" borderId="0" xfId="0" applyFont="1" applyFill="1"/>
    <xf numFmtId="0" fontId="4" fillId="2" borderId="0" xfId="0" applyFont="1" applyFill="1"/>
    <xf numFmtId="0" fontId="10" fillId="2" borderId="0" xfId="0" applyFont="1" applyFill="1" applyAlignment="1">
      <alignment horizontal="right" vertical="center"/>
    </xf>
    <xf numFmtId="0" fontId="5" fillId="2" borderId="0" xfId="0" applyFont="1" applyFill="1" applyAlignment="1">
      <alignment horizontal="left"/>
    </xf>
    <xf numFmtId="0" fontId="20" fillId="0" borderId="0" xfId="0" applyFont="1"/>
    <xf numFmtId="0" fontId="9" fillId="2" borderId="0" xfId="0" applyFont="1" applyFill="1" applyAlignment="1">
      <alignment vertical="center" wrapText="1"/>
    </xf>
    <xf numFmtId="0" fontId="13" fillId="10" borderId="32" xfId="0" applyFont="1" applyFill="1" applyBorder="1" applyAlignment="1">
      <alignment horizontal="center" vertical="center" wrapText="1"/>
    </xf>
    <xf numFmtId="0" fontId="15"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3" fillId="4" borderId="32" xfId="0" applyFont="1" applyFill="1" applyBorder="1" applyAlignment="1">
      <alignment horizontal="center" vertical="center" wrapText="1"/>
    </xf>
    <xf numFmtId="0" fontId="32" fillId="0" borderId="2" xfId="0" applyFont="1" applyBorder="1" applyAlignment="1">
      <alignment horizontal="center" vertical="center" wrapText="1"/>
    </xf>
    <xf numFmtId="0" fontId="28" fillId="0" borderId="58" xfId="0" applyFont="1" applyBorder="1" applyAlignment="1">
      <alignment horizontal="center" wrapText="1"/>
    </xf>
    <xf numFmtId="3" fontId="9" fillId="0" borderId="59" xfId="0" applyNumberFormat="1" applyFont="1" applyBorder="1" applyAlignment="1">
      <alignment horizontal="center" wrapText="1"/>
    </xf>
    <xf numFmtId="2" fontId="9" fillId="0" borderId="60" xfId="0" applyNumberFormat="1" applyFont="1" applyBorder="1" applyAlignment="1">
      <alignment horizontal="center"/>
    </xf>
    <xf numFmtId="2" fontId="16" fillId="0" borderId="61" xfId="0" applyNumberFormat="1" applyFont="1" applyBorder="1" applyAlignment="1">
      <alignment horizontal="center"/>
    </xf>
    <xf numFmtId="0" fontId="7" fillId="4" borderId="58" xfId="0" applyFont="1" applyFill="1" applyBorder="1" applyAlignment="1">
      <alignment horizontal="center" vertical="center" wrapText="1"/>
    </xf>
    <xf numFmtId="168" fontId="14" fillId="0" borderId="58" xfId="0" applyNumberFormat="1" applyFont="1" applyBorder="1" applyAlignment="1">
      <alignment horizontal="center"/>
    </xf>
    <xf numFmtId="0" fontId="9" fillId="0" borderId="62" xfId="0" applyFont="1" applyBorder="1"/>
    <xf numFmtId="2" fontId="9" fillId="0" borderId="10" xfId="0" applyNumberFormat="1" applyFont="1" applyBorder="1"/>
    <xf numFmtId="2" fontId="7" fillId="0" borderId="10" xfId="0" applyNumberFormat="1" applyFont="1" applyBorder="1"/>
    <xf numFmtId="2" fontId="7" fillId="0" borderId="41" xfId="0" applyNumberFormat="1" applyFont="1" applyBorder="1"/>
    <xf numFmtId="0" fontId="28" fillId="0" borderId="45" xfId="0" applyFont="1" applyBorder="1" applyAlignment="1">
      <alignment horizontal="center" wrapText="1"/>
    </xf>
    <xf numFmtId="3" fontId="9" fillId="0" borderId="63" xfId="0" applyNumberFormat="1" applyFont="1" applyBorder="1" applyAlignment="1">
      <alignment horizontal="center" wrapText="1"/>
    </xf>
    <xf numFmtId="2" fontId="9" fillId="0" borderId="64" xfId="0" applyNumberFormat="1" applyFont="1" applyBorder="1" applyAlignment="1">
      <alignment horizontal="center"/>
    </xf>
    <xf numFmtId="2" fontId="16" fillId="0" borderId="65" xfId="0" applyNumberFormat="1" applyFont="1" applyBorder="1" applyAlignment="1">
      <alignment horizontal="center"/>
    </xf>
    <xf numFmtId="0" fontId="7" fillId="4" borderId="45" xfId="0" applyFont="1" applyFill="1" applyBorder="1" applyAlignment="1">
      <alignment horizontal="center" vertical="center" wrapText="1"/>
    </xf>
    <xf numFmtId="168" fontId="14" fillId="0" borderId="45" xfId="0" applyNumberFormat="1" applyFont="1" applyBorder="1" applyAlignment="1">
      <alignment horizontal="center"/>
    </xf>
    <xf numFmtId="0" fontId="9" fillId="0" borderId="63" xfId="0" applyFont="1" applyBorder="1"/>
    <xf numFmtId="2" fontId="9" fillId="0" borderId="14" xfId="0" applyNumberFormat="1" applyFont="1" applyBorder="1"/>
    <xf numFmtId="2" fontId="7" fillId="0" borderId="14" xfId="0" applyNumberFormat="1" applyFont="1" applyBorder="1"/>
    <xf numFmtId="0" fontId="28" fillId="0" borderId="56" xfId="0" applyFont="1" applyBorder="1" applyAlignment="1">
      <alignment horizontal="center" wrapText="1"/>
    </xf>
    <xf numFmtId="3" fontId="9" fillId="0" borderId="66" xfId="0" applyNumberFormat="1" applyFont="1" applyBorder="1" applyAlignment="1">
      <alignment horizontal="center" wrapText="1"/>
    </xf>
    <xf numFmtId="2" fontId="9" fillId="0" borderId="67" xfId="0" applyNumberFormat="1" applyFont="1" applyBorder="1" applyAlignment="1">
      <alignment horizontal="center"/>
    </xf>
    <xf numFmtId="2" fontId="16" fillId="0" borderId="68" xfId="0" applyNumberFormat="1" applyFont="1" applyBorder="1" applyAlignment="1">
      <alignment horizontal="center"/>
    </xf>
    <xf numFmtId="0" fontId="7" fillId="4" borderId="56" xfId="0" applyFont="1" applyFill="1" applyBorder="1" applyAlignment="1">
      <alignment horizontal="center" vertical="center" wrapText="1"/>
    </xf>
    <xf numFmtId="168" fontId="14" fillId="0" borderId="56" xfId="0" applyNumberFormat="1" applyFont="1" applyBorder="1" applyAlignment="1">
      <alignment horizontal="center"/>
    </xf>
    <xf numFmtId="0" fontId="9" fillId="0" borderId="66" xfId="0" applyFont="1" applyBorder="1"/>
    <xf numFmtId="2" fontId="9" fillId="0" borderId="69" xfId="0" applyNumberFormat="1" applyFont="1" applyBorder="1"/>
    <xf numFmtId="2" fontId="7" fillId="0" borderId="69" xfId="0" applyNumberFormat="1" applyFont="1" applyBorder="1"/>
    <xf numFmtId="0" fontId="0" fillId="0" borderId="0" xfId="0" applyAlignment="1">
      <alignment horizontal="center"/>
    </xf>
    <xf numFmtId="2" fontId="0" fillId="0" borderId="0" xfId="0" applyNumberFormat="1" applyAlignment="1">
      <alignment horizontal="center"/>
    </xf>
    <xf numFmtId="0" fontId="33" fillId="0" borderId="0" xfId="0" applyFont="1"/>
    <xf numFmtId="0" fontId="0" fillId="0" borderId="0" xfId="0"/>
    <xf numFmtId="11" fontId="0" fillId="0" borderId="0" xfId="0" applyNumberFormat="1"/>
    <xf numFmtId="0" fontId="0" fillId="0" borderId="0" xfId="0" applyFont="1" applyFill="1" applyAlignment="1">
      <alignment wrapText="1"/>
    </xf>
    <xf numFmtId="0" fontId="0" fillId="0" borderId="0" xfId="0" applyFill="1" applyAlignment="1">
      <alignment horizontal="center"/>
    </xf>
    <xf numFmtId="0" fontId="0" fillId="0" borderId="0" xfId="0" applyFill="1"/>
    <xf numFmtId="0" fontId="0" fillId="0" borderId="0" xfId="0" applyFont="1" applyBorder="1" applyAlignment="1">
      <alignment horizontal="left"/>
    </xf>
    <xf numFmtId="0" fontId="11" fillId="4" borderId="48" xfId="0" applyFont="1" applyFill="1" applyBorder="1" applyAlignment="1">
      <alignment horizontal="center" vertical="center" wrapText="1"/>
    </xf>
    <xf numFmtId="0" fontId="7" fillId="4" borderId="37" xfId="0" applyFont="1" applyFill="1" applyBorder="1" applyAlignment="1">
      <alignment horizontal="center" vertical="center" wrapText="1"/>
    </xf>
    <xf numFmtId="3" fontId="7" fillId="4" borderId="38" xfId="0" applyNumberFormat="1" applyFont="1" applyFill="1" applyBorder="1" applyAlignment="1">
      <alignment horizontal="center" vertical="center" wrapText="1"/>
    </xf>
    <xf numFmtId="0" fontId="7" fillId="4" borderId="39" xfId="0" applyFont="1" applyFill="1" applyBorder="1" applyAlignment="1">
      <alignment horizontal="center" vertical="center"/>
    </xf>
    <xf numFmtId="2" fontId="7" fillId="0" borderId="48" xfId="0" applyNumberFormat="1" applyFont="1" applyBorder="1" applyAlignment="1">
      <alignment horizontal="center" vertical="center"/>
    </xf>
    <xf numFmtId="2" fontId="14" fillId="0" borderId="51" xfId="0" applyNumberFormat="1" applyFont="1" applyBorder="1" applyAlignment="1">
      <alignment horizontal="center" vertical="center"/>
    </xf>
    <xf numFmtId="2" fontId="9" fillId="0" borderId="52" xfId="0" applyNumberFormat="1" applyFont="1" applyBorder="1" applyAlignment="1">
      <alignment horizontal="center" vertical="center"/>
    </xf>
    <xf numFmtId="2" fontId="7" fillId="2" borderId="53" xfId="0" applyNumberFormat="1" applyFont="1" applyFill="1" applyBorder="1" applyAlignment="1">
      <alignment horizontal="center" vertical="center"/>
    </xf>
    <xf numFmtId="3" fontId="17" fillId="0" borderId="48" xfId="1" applyNumberFormat="1" applyFont="1" applyFill="1" applyBorder="1" applyAlignment="1" applyProtection="1">
      <alignment horizontal="center" vertical="center"/>
    </xf>
    <xf numFmtId="2" fontId="17" fillId="0" borderId="52" xfId="0" applyNumberFormat="1" applyFont="1" applyBorder="1" applyAlignment="1">
      <alignment horizontal="center" vertical="center"/>
    </xf>
    <xf numFmtId="2" fontId="16" fillId="0" borderId="53" xfId="0" applyNumberFormat="1" applyFont="1" applyBorder="1" applyAlignment="1">
      <alignment horizontal="center" vertical="center"/>
    </xf>
    <xf numFmtId="2" fontId="16" fillId="0" borderId="44" xfId="0" applyNumberFormat="1" applyFont="1" applyBorder="1" applyAlignment="1">
      <alignment horizontal="center" vertical="center"/>
    </xf>
    <xf numFmtId="2" fontId="17" fillId="0" borderId="42" xfId="0" applyNumberFormat="1" applyFont="1" applyBorder="1" applyAlignment="1">
      <alignment horizontal="center" vertical="center"/>
    </xf>
    <xf numFmtId="2" fontId="17" fillId="0" borderId="7" xfId="0" applyNumberFormat="1" applyFont="1" applyBorder="1" applyAlignment="1">
      <alignment horizontal="center" vertical="center"/>
    </xf>
    <xf numFmtId="0" fontId="7" fillId="0" borderId="14" xfId="0" applyFont="1" applyBorder="1" applyAlignment="1">
      <alignment horizontal="left" vertical="center"/>
    </xf>
    <xf numFmtId="0" fontId="25" fillId="0" borderId="24" xfId="0" applyFont="1" applyBorder="1" applyAlignment="1">
      <alignment horizontal="center" vertical="center" wrapText="1"/>
    </xf>
    <xf numFmtId="0" fontId="4" fillId="0" borderId="0" xfId="0" applyFont="1" applyBorder="1" applyAlignment="1">
      <alignment horizontal="center" vertical="center"/>
    </xf>
    <xf numFmtId="0" fontId="11" fillId="4" borderId="36" xfId="0" applyFont="1" applyFill="1" applyBorder="1" applyAlignment="1">
      <alignment horizontal="center" vertical="center" wrapText="1"/>
    </xf>
    <xf numFmtId="2" fontId="7" fillId="0" borderId="36" xfId="0" applyNumberFormat="1" applyFont="1" applyBorder="1" applyAlignment="1">
      <alignment horizontal="center" vertical="center"/>
    </xf>
    <xf numFmtId="2" fontId="14" fillId="0" borderId="39" xfId="0" applyNumberFormat="1" applyFont="1" applyBorder="1" applyAlignment="1">
      <alignment horizontal="center" vertical="center"/>
    </xf>
    <xf numFmtId="2" fontId="9" fillId="0" borderId="42" xfId="0" applyNumberFormat="1" applyFont="1" applyBorder="1" applyAlignment="1">
      <alignment horizontal="center" vertical="center"/>
    </xf>
    <xf numFmtId="2" fontId="7" fillId="2" borderId="43" xfId="0" applyNumberFormat="1" applyFont="1" applyFill="1" applyBorder="1" applyAlignment="1">
      <alignment horizontal="center" vertical="center"/>
    </xf>
    <xf numFmtId="3" fontId="17" fillId="0" borderId="36" xfId="1" applyNumberFormat="1" applyFont="1" applyFill="1" applyBorder="1" applyAlignment="1" applyProtection="1">
      <alignment horizontal="center" vertical="center"/>
    </xf>
  </cellXfs>
  <cellStyles count="2">
    <cellStyle name="Explanatory Text" xfId="1" builtinId="53" customBuiltin="1"/>
    <cellStyle name="Normal" xfId="0" builtinId="0"/>
  </cellStyles>
  <dxfs count="3">
    <dxf>
      <font>
        <color rgb="FF9C0006"/>
      </font>
      <fill>
        <patternFill>
          <bgColor rgb="FFFFC7CE"/>
        </patternFill>
      </fill>
    </dxf>
    <dxf>
      <font>
        <color rgb="FF9C0006"/>
      </font>
      <fill>
        <patternFill>
          <bgColor rgb="FFFFC7CE"/>
        </patternFill>
      </fill>
    </dxf>
    <dxf>
      <fill>
        <patternFill>
          <bgColor rgb="FFFFCCCC"/>
        </patternFill>
      </fill>
    </dxf>
  </dxfs>
  <tableStyles count="0" defaultTableStyle="TableStyleMedium2" defaultPivotStyle="PivotStyleLight16"/>
  <colors>
    <indexedColors>
      <rgbColor rgb="FF000000"/>
      <rgbColor rgb="FFFFFFFF"/>
      <rgbColor rgb="FFFF0000"/>
      <rgbColor rgb="FF72CD2D"/>
      <rgbColor rgb="FF0000FF"/>
      <rgbColor rgb="FFC3D69B"/>
      <rgbColor rgb="FFFFCCCC"/>
      <rgbColor rgb="FFD9D9D9"/>
      <rgbColor rgb="FF9C0006"/>
      <rgbColor rgb="FF0A801E"/>
      <rgbColor rgb="FF000080"/>
      <rgbColor rgb="FF77933C"/>
      <rgbColor rgb="FF800080"/>
      <rgbColor rgb="FF0070C0"/>
      <rgbColor rgb="FFCCC1DA"/>
      <rgbColor rgb="FF808080"/>
      <rgbColor rgb="FF95B3D7"/>
      <rgbColor rgb="FFC0504D"/>
      <rgbColor rgb="FFFFFFCC"/>
      <rgbColor rgb="FFDCE6F2"/>
      <rgbColor rgb="FF660066"/>
      <rgbColor rgb="FFB2B2B2"/>
      <rgbColor rgb="FF0066CC"/>
      <rgbColor rgb="FFB9CDE5"/>
      <rgbColor rgb="FF000080"/>
      <rgbColor rgb="FFF2DCDB"/>
      <rgbColor rgb="FFD7E4BD"/>
      <rgbColor rgb="FFE6E0EC"/>
      <rgbColor rgb="FF800080"/>
      <rgbColor rgb="FF800000"/>
      <rgbColor rgb="FF558ED5"/>
      <rgbColor rgb="FF0000FF"/>
      <rgbColor rgb="FF00B0F0"/>
      <rgbColor rgb="FFF2F2F2"/>
      <rgbColor rgb="FFEBF1DE"/>
      <rgbColor rgb="FFFDEADA"/>
      <rgbColor rgb="FFA7C0DE"/>
      <rgbColor rgb="FFFFC7CE"/>
      <rgbColor rgb="FFB3A2C7"/>
      <rgbColor rgb="FFFAC090"/>
      <rgbColor rgb="FF4F81BD"/>
      <rgbColor rgb="FF00ABEA"/>
      <rgbColor rgb="FF73CD2D"/>
      <rgbColor rgb="FFFCD5B5"/>
      <rgbColor rgb="FF9BBB59"/>
      <rgbColor rgb="FFFA7D00"/>
      <rgbColor rgb="FF8064A2"/>
      <rgbColor rgb="FFA6A6A6"/>
      <rgbColor rgb="FF003366"/>
      <rgbColor rgb="FF1FB714"/>
      <rgbColor rgb="FF006411"/>
      <rgbColor rgb="FF333300"/>
      <rgbColor rgb="FFDD0806"/>
      <rgbColor rgb="FF7F7F7F"/>
      <rgbColor rgb="FF1F497D"/>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autoTitleDeleted val="1"/>
    <c:plotArea>
      <c:layout>
        <c:manualLayout>
          <c:layoutTarget val="inner"/>
          <c:xMode val="edge"/>
          <c:yMode val="edge"/>
          <c:x val="0.10866959648421901"/>
          <c:y val="4.9751747897456698E-2"/>
          <c:w val="0.86136636036755898"/>
          <c:h val="0.79927044280068904"/>
        </c:manualLayout>
      </c:layout>
      <c:scatterChart>
        <c:scatterStyle val="lineMarker"/>
        <c:varyColors val="0"/>
        <c:ser>
          <c:idx val="0"/>
          <c:order val="0"/>
          <c:spPr>
            <a:ln w="28440">
              <a:noFill/>
            </a:ln>
          </c:spPr>
          <c:marker>
            <c:symbol val="circle"/>
            <c:size val="10"/>
            <c:spPr>
              <a:solidFill>
                <a:srgbClr val="9BBB59"/>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9360">
                <a:solidFill>
                  <a:srgbClr val="A6A6A6"/>
                </a:solidFill>
                <a:round/>
              </a:ln>
            </c:spPr>
            <c:trendlineType val="linear"/>
            <c:dispRSqr val="1"/>
            <c:dispEq val="1"/>
            <c:trendlineLbl>
              <c:numFmt formatCode="General" sourceLinked="0"/>
            </c:trendlineLbl>
          </c:trendline>
          <c:xVal>
            <c:numRef>
              <c:f>Analysis!$E$48:$E$53</c:f>
              <c:numCache>
                <c:formatCode>0.00</c:formatCode>
                <c:ptCount val="6"/>
                <c:pt idx="0">
                  <c:v>1.3010299956639813</c:v>
                </c:pt>
                <c:pt idx="1">
                  <c:v>0.3010299956639812</c:v>
                </c:pt>
                <c:pt idx="2">
                  <c:v>-0.69897000433601875</c:v>
                </c:pt>
                <c:pt idx="3">
                  <c:v>-1.6989700043360187</c:v>
                </c:pt>
                <c:pt idx="4">
                  <c:v>-2.6989700043360187</c:v>
                </c:pt>
                <c:pt idx="5">
                  <c:v>-3.6989700043360187</c:v>
                </c:pt>
              </c:numCache>
            </c:numRef>
          </c:xVal>
          <c:yVal>
            <c:numRef>
              <c:f>Analysis!$F$48:$F$53</c:f>
              <c:numCache>
                <c:formatCode>0.00</c:formatCode>
                <c:ptCount val="6"/>
                <c:pt idx="0">
                  <c:v>#N/A</c:v>
                </c:pt>
                <c:pt idx="1">
                  <c:v>#N/A</c:v>
                </c:pt>
                <c:pt idx="2">
                  <c:v>#N/A</c:v>
                </c:pt>
                <c:pt idx="3">
                  <c:v>#N/A</c:v>
                </c:pt>
                <c:pt idx="4">
                  <c:v>#N/A</c:v>
                </c:pt>
                <c:pt idx="5">
                  <c:v>#N/A</c:v>
                </c:pt>
              </c:numCache>
            </c:numRef>
          </c:yVal>
          <c:smooth val="0"/>
        </c:ser>
        <c:dLbls>
          <c:showLegendKey val="0"/>
          <c:showVal val="0"/>
          <c:showCatName val="0"/>
          <c:showSerName val="0"/>
          <c:showPercent val="0"/>
          <c:showBubbleSize val="0"/>
        </c:dLbls>
        <c:axId val="2087580304"/>
        <c:axId val="2087571600"/>
      </c:scatterChart>
      <c:valAx>
        <c:axId val="2087580304"/>
        <c:scaling>
          <c:orientation val="minMax"/>
        </c:scaling>
        <c:delete val="0"/>
        <c:axPos val="b"/>
        <c:majorGridlines>
          <c:spPr>
            <a:ln w="3240">
              <a:solidFill>
                <a:srgbClr val="A6A6A6"/>
              </a:solidFill>
              <a:round/>
            </a:ln>
          </c:spPr>
        </c:majorGridlines>
        <c:title>
          <c:tx>
            <c:rich>
              <a:bodyPr rot="0"/>
              <a:lstStyle/>
              <a:p>
                <a:pPr>
                  <a:defRPr sz="1400" b="1" strike="noStrike" spc="-1">
                    <a:solidFill>
                      <a:srgbClr val="000000"/>
                    </a:solidFill>
                    <a:uFill>
                      <a:solidFill>
                        <a:srgbClr val="FFFFFF"/>
                      </a:solidFill>
                    </a:uFill>
                    <a:latin typeface="Calibri"/>
                    <a:ea typeface="Calibri"/>
                  </a:defRPr>
                </a:pPr>
                <a:r>
                  <a:rPr sz="1400" b="1" strike="noStrike" spc="-1">
                    <a:solidFill>
                      <a:srgbClr val="000000"/>
                    </a:solidFill>
                    <a:uFill>
                      <a:solidFill>
                        <a:srgbClr val="FFFFFF"/>
                      </a:solidFill>
                    </a:uFill>
                    <a:latin typeface="Calibri"/>
                    <a:ea typeface="Calibri"/>
                  </a:rPr>
                  <a:t>log (Conc in pM)</a:t>
                </a:r>
              </a:p>
            </c:rich>
          </c:tx>
          <c:overlay val="0"/>
        </c:title>
        <c:numFmt formatCode="0.00" sourceLinked="0"/>
        <c:majorTickMark val="out"/>
        <c:minorTickMark val="none"/>
        <c:tickLblPos val="low"/>
        <c:spPr>
          <a:ln w="3240">
            <a:solidFill>
              <a:srgbClr val="808080"/>
            </a:solidFill>
            <a:round/>
          </a:ln>
        </c:spPr>
        <c:txPr>
          <a:bodyPr/>
          <a:lstStyle/>
          <a:p>
            <a:pPr>
              <a:defRPr sz="1000" b="0" strike="noStrike" spc="-1">
                <a:solidFill>
                  <a:srgbClr val="000000"/>
                </a:solidFill>
                <a:uFill>
                  <a:solidFill>
                    <a:srgbClr val="FFFFFF"/>
                  </a:solidFill>
                </a:uFill>
                <a:latin typeface="Calibri"/>
                <a:ea typeface="Calibri"/>
              </a:defRPr>
            </a:pPr>
            <a:endParaRPr lang="en-US"/>
          </a:p>
        </c:txPr>
        <c:crossAx val="2087571600"/>
        <c:crosses val="autoZero"/>
        <c:crossBetween val="midCat"/>
      </c:valAx>
      <c:valAx>
        <c:axId val="2087571600"/>
        <c:scaling>
          <c:orientation val="minMax"/>
        </c:scaling>
        <c:delete val="0"/>
        <c:axPos val="l"/>
        <c:majorGridlines>
          <c:spPr>
            <a:ln w="3240">
              <a:solidFill>
                <a:srgbClr val="808080"/>
              </a:solidFill>
              <a:round/>
            </a:ln>
          </c:spPr>
        </c:majorGridlines>
        <c:title>
          <c:tx>
            <c:rich>
              <a:bodyPr rot="-5400000"/>
              <a:lstStyle/>
              <a:p>
                <a:pPr>
                  <a:defRPr sz="1400" b="1" strike="noStrike" spc="-1">
                    <a:solidFill>
                      <a:srgbClr val="000000"/>
                    </a:solidFill>
                    <a:uFill>
                      <a:solidFill>
                        <a:srgbClr val="FFFFFF"/>
                      </a:solidFill>
                    </a:uFill>
                    <a:latin typeface="Calibri"/>
                    <a:ea typeface="Calibri"/>
                  </a:defRPr>
                </a:pPr>
                <a:r>
                  <a:rPr sz="1400" b="1" strike="noStrike" spc="-1">
                    <a:solidFill>
                      <a:srgbClr val="000000"/>
                    </a:solidFill>
                    <a:uFill>
                      <a:solidFill>
                        <a:srgbClr val="FFFFFF"/>
                      </a:solidFill>
                    </a:uFill>
                    <a:latin typeface="Calibri"/>
                    <a:ea typeface="Calibri"/>
                  </a:rPr>
                  <a:t>Average Cq</a:t>
                </a:r>
              </a:p>
            </c:rich>
          </c:tx>
          <c:overlay val="0"/>
        </c:title>
        <c:numFmt formatCode="0.00" sourceLinked="0"/>
        <c:majorTickMark val="out"/>
        <c:minorTickMark val="none"/>
        <c:tickLblPos val="low"/>
        <c:spPr>
          <a:ln w="3240">
            <a:solidFill>
              <a:srgbClr val="808080"/>
            </a:solidFill>
            <a:round/>
          </a:ln>
        </c:spPr>
        <c:txPr>
          <a:bodyPr/>
          <a:lstStyle/>
          <a:p>
            <a:pPr>
              <a:defRPr sz="1000" b="0" strike="noStrike" spc="-1">
                <a:solidFill>
                  <a:srgbClr val="000000"/>
                </a:solidFill>
                <a:uFill>
                  <a:solidFill>
                    <a:srgbClr val="FFFFFF"/>
                  </a:solidFill>
                </a:uFill>
                <a:latin typeface="Calibri"/>
                <a:ea typeface="Calibri"/>
              </a:defRPr>
            </a:pPr>
            <a:endParaRPr lang="en-US"/>
          </a:p>
        </c:txPr>
        <c:crossAx val="2087580304"/>
        <c:crosses val="autoZero"/>
        <c:crossBetween val="midCat"/>
      </c:valAx>
      <c:spPr>
        <a:solidFill>
          <a:srgbClr val="FFFFFF"/>
        </a:solidFill>
        <a:ln w="25560">
          <a:solidFill>
            <a:srgbClr val="808080"/>
          </a:solidFill>
          <a:round/>
        </a:ln>
      </c:spPr>
    </c:plotArea>
    <c:plotVisOnly val="1"/>
    <c:dispBlanksAs val="gap"/>
    <c:showDLblsOverMax val="1"/>
  </c:chart>
  <c:spPr>
    <a:solidFill>
      <a:srgbClr val="FFFFFF"/>
    </a:solidFill>
    <a:ln w="3240">
      <a:solidFill>
        <a:srgbClr val="80808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800280</xdr:colOff>
      <xdr:row>44</xdr:row>
      <xdr:rowOff>171360</xdr:rowOff>
    </xdr:from>
    <xdr:to>
      <xdr:col>15</xdr:col>
      <xdr:colOff>485640</xdr:colOff>
      <xdr:row>64</xdr:row>
      <xdr:rowOff>9000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sheetPr>
  <dimension ref="A1:O34"/>
  <sheetViews>
    <sheetView zoomScaleNormal="100" workbookViewId="0"/>
  </sheetViews>
  <sheetFormatPr defaultRowHeight="14.25"/>
  <cols>
    <col min="1" max="1" width="9.6328125"/>
    <col min="2" max="1025" width="8.54296875"/>
  </cols>
  <sheetData>
    <row r="1" spans="1:15" ht="22.25">
      <c r="A1" s="1" t="s">
        <v>0</v>
      </c>
    </row>
    <row r="4" spans="1:15">
      <c r="A4" t="s">
        <v>1</v>
      </c>
    </row>
    <row r="5" spans="1:15">
      <c r="A5" t="s">
        <v>2</v>
      </c>
    </row>
    <row r="7" spans="1:15">
      <c r="A7" t="s">
        <v>3</v>
      </c>
      <c r="B7" s="202" t="s">
        <v>4</v>
      </c>
      <c r="C7" s="202"/>
      <c r="D7" s="202"/>
      <c r="E7" s="202"/>
      <c r="F7" s="202"/>
      <c r="G7" s="202"/>
      <c r="H7" s="202"/>
      <c r="I7" s="202"/>
      <c r="J7" s="202"/>
      <c r="K7" s="202"/>
      <c r="L7" s="202"/>
      <c r="M7" s="202"/>
      <c r="N7" s="202"/>
      <c r="O7" s="202"/>
    </row>
    <row r="8" spans="1:15">
      <c r="A8" s="2">
        <v>1</v>
      </c>
      <c r="B8" s="2" t="s">
        <v>5</v>
      </c>
      <c r="C8" s="2"/>
      <c r="D8" s="2"/>
      <c r="E8" s="2"/>
      <c r="F8" s="2"/>
      <c r="G8" s="2"/>
      <c r="H8" s="2"/>
      <c r="I8" s="2"/>
      <c r="J8" s="2"/>
      <c r="K8" s="2"/>
      <c r="L8" s="2"/>
      <c r="M8" s="2"/>
      <c r="N8" s="2"/>
      <c r="O8" s="2"/>
    </row>
    <row r="9" spans="1:15">
      <c r="A9" s="2"/>
      <c r="B9" s="2"/>
      <c r="C9" s="2" t="s">
        <v>6</v>
      </c>
      <c r="D9" s="2"/>
      <c r="E9" s="2"/>
      <c r="F9" s="2"/>
      <c r="G9" s="2"/>
      <c r="H9" s="2"/>
      <c r="I9" s="2"/>
      <c r="J9" s="2"/>
      <c r="K9" s="2"/>
      <c r="L9" s="2"/>
      <c r="M9" s="2"/>
      <c r="N9" s="2"/>
      <c r="O9" s="2"/>
    </row>
    <row r="10" spans="1:15">
      <c r="A10" s="2"/>
      <c r="B10" s="2"/>
      <c r="C10" s="2" t="s">
        <v>7</v>
      </c>
      <c r="D10" s="2"/>
      <c r="E10" s="2"/>
      <c r="F10" s="2"/>
      <c r="G10" s="2"/>
      <c r="H10" s="2"/>
      <c r="I10" s="2"/>
      <c r="J10" s="2"/>
      <c r="K10" s="2"/>
      <c r="L10" s="2"/>
      <c r="M10" s="2"/>
      <c r="N10" s="2"/>
      <c r="O10" s="2"/>
    </row>
    <row r="11" spans="1:15">
      <c r="A11" s="2"/>
      <c r="B11" s="2"/>
      <c r="C11" s="2"/>
      <c r="D11" s="2"/>
      <c r="E11" s="2"/>
      <c r="F11" s="2"/>
      <c r="G11" s="2"/>
      <c r="H11" s="2"/>
      <c r="I11" s="2"/>
      <c r="J11" s="2"/>
      <c r="K11" s="2"/>
      <c r="L11" s="2"/>
      <c r="M11" s="2"/>
      <c r="N11" s="2"/>
      <c r="O11" s="2"/>
    </row>
    <row r="12" spans="1:15">
      <c r="A12" s="2">
        <v>2</v>
      </c>
      <c r="B12" s="2" t="s">
        <v>8</v>
      </c>
      <c r="C12" s="2"/>
      <c r="D12" s="2"/>
      <c r="E12" s="2"/>
      <c r="F12" s="2"/>
      <c r="G12" s="2"/>
      <c r="H12" s="2"/>
      <c r="I12" s="2"/>
      <c r="J12" s="2"/>
      <c r="K12" s="2"/>
      <c r="L12" s="2"/>
      <c r="M12" s="2"/>
      <c r="N12" s="2"/>
      <c r="O12" s="2"/>
    </row>
    <row r="13" spans="1:15">
      <c r="A13" s="2"/>
      <c r="B13" s="2"/>
      <c r="C13" s="2" t="s">
        <v>9</v>
      </c>
      <c r="D13" s="2"/>
      <c r="E13" s="2"/>
      <c r="F13" s="2"/>
      <c r="G13" s="2"/>
      <c r="H13" s="2"/>
      <c r="I13" s="2"/>
      <c r="J13" s="2"/>
      <c r="K13" s="2"/>
      <c r="L13" s="2"/>
      <c r="M13" s="2"/>
      <c r="N13" s="2"/>
      <c r="O13" s="2"/>
    </row>
    <row r="14" spans="1:15">
      <c r="A14" s="2"/>
      <c r="B14" s="2"/>
      <c r="C14" s="2"/>
      <c r="D14" s="2"/>
      <c r="E14" s="2"/>
      <c r="F14" s="2"/>
      <c r="G14" s="2"/>
      <c r="H14" s="2"/>
      <c r="I14" s="2"/>
      <c r="J14" s="2"/>
      <c r="K14" s="2"/>
      <c r="L14" s="2"/>
      <c r="M14" s="2"/>
      <c r="N14" s="2"/>
      <c r="O14" s="2"/>
    </row>
    <row r="15" spans="1:15">
      <c r="A15" s="2">
        <v>3</v>
      </c>
      <c r="B15" s="2" t="s">
        <v>10</v>
      </c>
      <c r="C15" s="2"/>
      <c r="D15" s="2"/>
      <c r="E15" s="2"/>
      <c r="F15" s="2"/>
      <c r="G15" s="2"/>
      <c r="H15" s="2"/>
      <c r="I15" s="2"/>
      <c r="J15" s="2"/>
      <c r="K15" s="2"/>
      <c r="L15" s="2"/>
      <c r="M15" s="2"/>
      <c r="N15" s="2"/>
      <c r="O15" s="2"/>
    </row>
    <row r="16" spans="1:15">
      <c r="A16" s="2"/>
      <c r="B16" s="2"/>
      <c r="C16" s="2" t="s">
        <v>11</v>
      </c>
      <c r="D16" s="2"/>
      <c r="E16" s="2"/>
      <c r="F16" s="2"/>
      <c r="G16" s="2"/>
      <c r="H16" s="2"/>
      <c r="I16" s="2"/>
      <c r="J16" s="2"/>
      <c r="K16" s="2"/>
      <c r="L16" s="2"/>
      <c r="M16" s="2"/>
      <c r="N16" s="2"/>
      <c r="O16" s="2"/>
    </row>
    <row r="17" spans="1:15">
      <c r="A17" s="2"/>
      <c r="B17" s="2"/>
      <c r="C17" s="2"/>
      <c r="D17" s="2"/>
      <c r="E17" s="2"/>
      <c r="F17" s="2"/>
      <c r="G17" s="2"/>
      <c r="H17" s="2"/>
      <c r="I17" s="2"/>
      <c r="J17" s="2"/>
      <c r="K17" s="2"/>
      <c r="L17" s="2"/>
      <c r="M17" s="2"/>
      <c r="N17" s="2"/>
      <c r="O17" s="2"/>
    </row>
    <row r="18" spans="1:15">
      <c r="A18" s="2">
        <v>4</v>
      </c>
      <c r="B18" s="2" t="s">
        <v>12</v>
      </c>
      <c r="C18" s="2"/>
      <c r="D18" s="2"/>
      <c r="E18" s="2"/>
      <c r="F18" s="2"/>
      <c r="G18" s="2"/>
      <c r="H18" s="2"/>
      <c r="I18" s="2"/>
      <c r="J18" s="2"/>
      <c r="K18" s="2"/>
      <c r="L18" s="2"/>
      <c r="M18" s="2"/>
      <c r="N18" s="2"/>
      <c r="O18" s="2"/>
    </row>
    <row r="19" spans="1:15">
      <c r="A19" s="2"/>
      <c r="B19" s="2"/>
      <c r="C19" s="2" t="s">
        <v>13</v>
      </c>
      <c r="D19" s="2"/>
      <c r="E19" s="2"/>
      <c r="F19" s="2"/>
      <c r="G19" s="2"/>
      <c r="H19" s="2"/>
      <c r="I19" s="2"/>
      <c r="J19" s="2"/>
      <c r="K19" s="2"/>
      <c r="L19" s="2"/>
      <c r="M19" s="2"/>
      <c r="N19" s="2"/>
      <c r="O19" s="2"/>
    </row>
    <row r="20" spans="1:15">
      <c r="A20" s="2"/>
      <c r="B20" s="2"/>
      <c r="C20" s="2"/>
      <c r="D20" s="2"/>
      <c r="E20" s="2"/>
      <c r="F20" s="2"/>
      <c r="G20" s="2"/>
      <c r="H20" s="2"/>
      <c r="I20" s="2"/>
      <c r="J20" s="2"/>
      <c r="K20" s="2"/>
      <c r="L20" s="2"/>
      <c r="M20" s="2"/>
      <c r="N20" s="2"/>
      <c r="O20" s="2"/>
    </row>
    <row r="21" spans="1:15">
      <c r="A21" s="2">
        <v>5</v>
      </c>
      <c r="B21" s="2" t="s">
        <v>14</v>
      </c>
      <c r="C21" s="2"/>
      <c r="D21" s="2"/>
      <c r="E21" s="2"/>
      <c r="F21" s="2"/>
      <c r="G21" s="2"/>
      <c r="H21" s="2"/>
      <c r="I21" s="2"/>
      <c r="J21" s="2"/>
      <c r="K21" s="2"/>
      <c r="L21" s="2"/>
      <c r="M21" s="2"/>
      <c r="N21" s="2"/>
      <c r="O21" s="2"/>
    </row>
    <row r="22" spans="1:15">
      <c r="A22" s="2"/>
      <c r="B22" s="2"/>
      <c r="C22" s="2" t="s">
        <v>15</v>
      </c>
      <c r="D22" s="2"/>
      <c r="E22" s="2"/>
      <c r="F22" s="2"/>
      <c r="G22" s="2"/>
      <c r="H22" s="2"/>
      <c r="I22" s="2"/>
      <c r="J22" s="2"/>
      <c r="K22" s="2"/>
      <c r="L22" s="2"/>
      <c r="M22" s="2"/>
      <c r="N22" s="2"/>
      <c r="O22" s="2"/>
    </row>
    <row r="27" spans="1:15" ht="22.25">
      <c r="A27" s="1" t="s">
        <v>16</v>
      </c>
    </row>
    <row r="28" spans="1:15" ht="22.25">
      <c r="A28" s="1"/>
    </row>
    <row r="29" spans="1:15">
      <c r="A29" t="s">
        <v>17</v>
      </c>
      <c r="B29" s="202" t="s">
        <v>18</v>
      </c>
      <c r="C29" s="202"/>
      <c r="D29" s="202"/>
      <c r="E29" s="202"/>
      <c r="F29" s="202"/>
      <c r="G29" s="202"/>
      <c r="H29" s="202"/>
      <c r="I29" s="202"/>
      <c r="J29" s="202"/>
      <c r="K29" s="202"/>
      <c r="L29" s="202"/>
      <c r="M29" s="202"/>
      <c r="N29" s="202"/>
      <c r="O29" s="202"/>
    </row>
    <row r="30" spans="1:15">
      <c r="A30" s="3">
        <v>1.1000000000000001</v>
      </c>
      <c r="B30" s="3" t="s">
        <v>19</v>
      </c>
      <c r="C30" s="3"/>
      <c r="D30" s="3"/>
      <c r="E30" s="3"/>
      <c r="F30" s="3"/>
      <c r="G30" s="3"/>
      <c r="H30" s="3"/>
      <c r="I30" s="3"/>
      <c r="J30" s="3"/>
      <c r="K30" s="3"/>
      <c r="L30" s="3"/>
      <c r="M30" s="3"/>
      <c r="N30" s="3"/>
      <c r="O30" s="3"/>
    </row>
    <row r="31" spans="1:15">
      <c r="A31" s="3"/>
      <c r="B31" s="3" t="s">
        <v>20</v>
      </c>
      <c r="C31" s="3"/>
      <c r="D31" s="3"/>
      <c r="E31" s="3"/>
      <c r="F31" s="3"/>
      <c r="G31" s="3"/>
      <c r="H31" s="3"/>
      <c r="I31" s="3"/>
      <c r="J31" s="3"/>
      <c r="K31" s="3"/>
      <c r="L31" s="3"/>
      <c r="M31" s="3"/>
      <c r="N31" s="3"/>
      <c r="O31" s="3"/>
    </row>
    <row r="32" spans="1:15">
      <c r="A32" s="3"/>
      <c r="B32" s="3" t="s">
        <v>21</v>
      </c>
      <c r="C32" s="3"/>
      <c r="D32" s="3"/>
      <c r="E32" s="3"/>
      <c r="F32" s="3"/>
      <c r="G32" s="3"/>
      <c r="H32" s="3"/>
      <c r="I32" s="3"/>
      <c r="J32" s="3"/>
      <c r="K32" s="3"/>
      <c r="L32" s="3"/>
      <c r="M32" s="3"/>
      <c r="N32" s="3"/>
      <c r="O32" s="3"/>
    </row>
    <row r="33" spans="1:15">
      <c r="A33" s="3"/>
      <c r="B33" s="3" t="s">
        <v>22</v>
      </c>
      <c r="C33" s="3"/>
      <c r="D33" s="3"/>
      <c r="E33" s="3"/>
      <c r="F33" s="3"/>
      <c r="G33" s="3"/>
      <c r="H33" s="3"/>
      <c r="I33" s="3"/>
      <c r="J33" s="3"/>
      <c r="K33" s="3"/>
      <c r="L33" s="3"/>
      <c r="M33" s="3"/>
      <c r="N33" s="3"/>
      <c r="O33" s="3"/>
    </row>
    <row r="34" spans="1:15">
      <c r="A34" s="4" t="s">
        <v>23</v>
      </c>
      <c r="B34" s="4" t="s">
        <v>24</v>
      </c>
      <c r="C34" s="4"/>
      <c r="D34" s="4"/>
      <c r="E34" s="4"/>
      <c r="F34" s="4"/>
      <c r="G34" s="4"/>
      <c r="H34" s="4"/>
      <c r="I34" s="4"/>
      <c r="J34" s="4"/>
      <c r="K34" s="4"/>
      <c r="L34" s="4"/>
      <c r="M34" s="4"/>
      <c r="N34" s="4"/>
      <c r="O34" s="4"/>
    </row>
  </sheetData>
  <mergeCells count="2">
    <mergeCell ref="B7:O7"/>
    <mergeCell ref="B29:O29"/>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7"/>
  <sheetViews>
    <sheetView tabSelected="1" zoomScaleNormal="100" workbookViewId="0"/>
  </sheetViews>
  <sheetFormatPr defaultRowHeight="14.25"/>
  <cols>
    <col min="1" max="1" width="29.54296875"/>
    <col min="2" max="2" width="29.54296875" style="201"/>
    <col min="3" max="3" width="16.6328125" customWidth="1"/>
    <col min="4" max="4" width="9.1328125" customWidth="1"/>
    <col min="5" max="5" width="16.08984375" customWidth="1"/>
    <col min="6" max="6" width="14.2265625" customWidth="1"/>
    <col min="7" max="7" width="10.54296875" customWidth="1"/>
    <col min="38" max="38" width="13.6328125" customWidth="1"/>
    <col min="39" max="1025" width="8.54296875"/>
  </cols>
  <sheetData>
    <row r="1" spans="1:36" ht="21.9" customHeight="1">
      <c r="A1" s="5"/>
      <c r="B1" s="199"/>
      <c r="C1" s="6"/>
      <c r="D1" s="6"/>
      <c r="E1" s="199"/>
      <c r="S1" s="6"/>
      <c r="AA1" s="6"/>
      <c r="AB1" s="6"/>
      <c r="AC1" s="6"/>
      <c r="AE1" s="6"/>
      <c r="AF1" s="6"/>
      <c r="AI1" s="6"/>
      <c r="AJ1" s="6"/>
    </row>
    <row r="2" spans="1:36">
      <c r="A2" s="5"/>
      <c r="B2" s="200"/>
    </row>
    <row r="3" spans="1:36">
      <c r="A3" s="5"/>
      <c r="B3" s="200"/>
    </row>
    <row r="4" spans="1:36">
      <c r="A4" s="5"/>
      <c r="B4" s="200"/>
    </row>
    <row r="5" spans="1:36">
      <c r="A5" s="5"/>
      <c r="B5" s="200"/>
    </row>
    <row r="6" spans="1:36">
      <c r="B6" s="200"/>
    </row>
    <row r="7" spans="1:36">
      <c r="B7" s="200"/>
    </row>
    <row r="8" spans="1:36">
      <c r="B8" s="200"/>
    </row>
    <row r="9" spans="1:36">
      <c r="B9" s="200"/>
    </row>
    <row r="10" spans="1:36">
      <c r="B10" s="200"/>
    </row>
    <row r="11" spans="1:36">
      <c r="B11" s="200"/>
    </row>
    <row r="12" spans="1:36">
      <c r="B12" s="200"/>
    </row>
    <row r="13" spans="1:36">
      <c r="B13" s="200"/>
    </row>
    <row r="14" spans="1:36">
      <c r="B14" s="200"/>
    </row>
    <row r="15" spans="1:36">
      <c r="B15" s="200"/>
    </row>
    <row r="16" spans="1:36">
      <c r="B16" s="200"/>
    </row>
    <row r="17" spans="2:2">
      <c r="B17" s="200"/>
    </row>
    <row r="18" spans="2:2">
      <c r="B18" s="200"/>
    </row>
    <row r="19" spans="2:2">
      <c r="B19" s="200"/>
    </row>
    <row r="20" spans="2:2">
      <c r="B20" s="200"/>
    </row>
    <row r="21" spans="2:2">
      <c r="B21" s="200"/>
    </row>
    <row r="22" spans="2:2">
      <c r="B22" s="200"/>
    </row>
    <row r="23" spans="2:2">
      <c r="B23" s="200"/>
    </row>
    <row r="24" spans="2:2">
      <c r="B24" s="200"/>
    </row>
    <row r="25" spans="2:2">
      <c r="B25" s="200"/>
    </row>
    <row r="26" spans="2:2">
      <c r="B26" s="200"/>
    </row>
    <row r="27" spans="2:2">
      <c r="B27" s="200"/>
    </row>
    <row r="28" spans="2:2">
      <c r="B28" s="200"/>
    </row>
    <row r="29" spans="2:2">
      <c r="B29" s="200"/>
    </row>
    <row r="30" spans="2:2">
      <c r="B30" s="200"/>
    </row>
    <row r="31" spans="2:2">
      <c r="B31" s="200"/>
    </row>
    <row r="32" spans="2:2">
      <c r="B32" s="200"/>
    </row>
    <row r="33" spans="2:2">
      <c r="B33" s="200"/>
    </row>
    <row r="34" spans="2:2">
      <c r="B34" s="200"/>
    </row>
    <row r="35" spans="2:2">
      <c r="B35" s="200"/>
    </row>
    <row r="36" spans="2:2">
      <c r="B36" s="200"/>
    </row>
    <row r="37" spans="2:2">
      <c r="B37" s="200"/>
    </row>
    <row r="38" spans="2:2">
      <c r="B38" s="200"/>
    </row>
    <row r="39" spans="2:2">
      <c r="B39" s="200"/>
    </row>
    <row r="40" spans="2:2">
      <c r="B40" s="200"/>
    </row>
    <row r="41" spans="2:2">
      <c r="B41" s="200"/>
    </row>
    <row r="42" spans="2:2">
      <c r="B42" s="200"/>
    </row>
    <row r="43" spans="2:2">
      <c r="B43" s="200"/>
    </row>
    <row r="44" spans="2:2">
      <c r="B44" s="200"/>
    </row>
    <row r="45" spans="2:2">
      <c r="B45" s="200"/>
    </row>
    <row r="46" spans="2:2">
      <c r="B46" s="200"/>
    </row>
    <row r="47" spans="2:2">
      <c r="B47" s="200"/>
    </row>
    <row r="48" spans="2:2">
      <c r="B48" s="200"/>
    </row>
    <row r="49" spans="2:2">
      <c r="B49" s="200"/>
    </row>
    <row r="50" spans="2:2">
      <c r="B50" s="200"/>
    </row>
    <row r="51" spans="2:2">
      <c r="B51" s="200"/>
    </row>
    <row r="52" spans="2:2">
      <c r="B52" s="200"/>
    </row>
    <row r="53" spans="2:2">
      <c r="B53" s="200"/>
    </row>
    <row r="54" spans="2:2">
      <c r="B54" s="200"/>
    </row>
    <row r="55" spans="2:2">
      <c r="B55" s="200"/>
    </row>
    <row r="56" spans="2:2">
      <c r="B56" s="200"/>
    </row>
    <row r="57" spans="2:2">
      <c r="B57" s="200"/>
    </row>
    <row r="58" spans="2:2">
      <c r="B58" s="200"/>
    </row>
    <row r="59" spans="2:2">
      <c r="B59" s="200"/>
    </row>
    <row r="60" spans="2:2">
      <c r="B60" s="200"/>
    </row>
    <row r="61" spans="2:2">
      <c r="B61" s="200"/>
    </row>
    <row r="62" spans="2:2">
      <c r="B62" s="200"/>
    </row>
    <row r="63" spans="2:2">
      <c r="B63" s="200"/>
    </row>
    <row r="64" spans="2:2">
      <c r="B64" s="200"/>
    </row>
    <row r="65" spans="2:2">
      <c r="B65" s="200"/>
    </row>
    <row r="66" spans="2:2">
      <c r="B66" s="200"/>
    </row>
    <row r="67" spans="2:2">
      <c r="B67" s="200"/>
    </row>
  </sheetData>
  <dataValidations count="1">
    <dataValidation type="list" allowBlank="1" showInputMessage="1" showErrorMessage="1" sqref="E1">
      <formula1>$Q$1:$R$1</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7"/>
  <sheetViews>
    <sheetView zoomScaleNormal="100" workbookViewId="0">
      <selection activeCell="U70" sqref="U70"/>
    </sheetView>
  </sheetViews>
  <sheetFormatPr defaultRowHeight="14.25"/>
  <cols>
    <col min="1" max="26" width="8.54296875"/>
    <col min="27" max="50" width="0" hidden="1"/>
    <col min="51" max="1025" width="8.54296875"/>
  </cols>
  <sheetData>
    <row r="1" spans="1:50">
      <c r="A1" s="7" t="s">
        <v>413</v>
      </c>
      <c r="B1" s="7"/>
      <c r="C1" s="7"/>
      <c r="D1" s="7"/>
      <c r="E1" s="7"/>
      <c r="F1" s="7"/>
      <c r="G1" s="7"/>
      <c r="H1" s="7"/>
      <c r="I1" s="7"/>
      <c r="J1" s="8"/>
      <c r="K1" s="8"/>
      <c r="L1" s="8"/>
      <c r="M1" s="8"/>
      <c r="N1" s="8"/>
      <c r="O1" s="8"/>
      <c r="P1" s="8"/>
      <c r="Q1" s="8"/>
      <c r="R1" s="8"/>
      <c r="S1" s="8"/>
      <c r="T1" s="8"/>
      <c r="U1" s="8"/>
      <c r="V1" s="8"/>
      <c r="W1" s="8"/>
      <c r="X1" s="8"/>
    </row>
    <row r="2" spans="1:50">
      <c r="A2" s="7" t="s">
        <v>414</v>
      </c>
      <c r="B2" s="7"/>
      <c r="C2" s="7"/>
      <c r="D2" s="7"/>
      <c r="E2" s="7"/>
      <c r="F2" s="7"/>
      <c r="G2" s="7"/>
      <c r="H2" s="7"/>
      <c r="I2" s="7"/>
      <c r="J2" s="8"/>
      <c r="K2" s="8"/>
      <c r="L2" s="8"/>
      <c r="M2" s="8"/>
      <c r="N2" s="8"/>
      <c r="O2" s="8"/>
      <c r="P2" s="8"/>
      <c r="Q2" s="8"/>
      <c r="R2" s="8"/>
      <c r="S2" s="8"/>
      <c r="T2" s="8"/>
      <c r="U2" s="8"/>
      <c r="V2" s="8"/>
      <c r="W2" s="8"/>
      <c r="X2" s="8"/>
    </row>
    <row r="3" spans="1:50">
      <c r="A3" s="7">
        <v>3</v>
      </c>
      <c r="B3" s="7">
        <v>0</v>
      </c>
      <c r="C3" s="7"/>
      <c r="D3" s="7">
        <v>0</v>
      </c>
      <c r="E3" s="7"/>
      <c r="F3" s="7" t="s">
        <v>415</v>
      </c>
      <c r="G3" s="7" t="s">
        <v>416</v>
      </c>
      <c r="H3" s="7"/>
      <c r="I3" s="7"/>
      <c r="J3" s="8"/>
      <c r="K3" s="8"/>
      <c r="L3" s="8"/>
      <c r="M3" s="8"/>
      <c r="N3" s="8"/>
      <c r="O3" s="8"/>
      <c r="P3" s="8"/>
      <c r="Q3" s="8"/>
      <c r="R3" s="8"/>
      <c r="S3" s="8"/>
      <c r="T3" s="8"/>
      <c r="U3" s="8"/>
      <c r="V3" s="8"/>
      <c r="W3" s="8"/>
      <c r="X3" s="8"/>
    </row>
    <row r="4" spans="1:50">
      <c r="A4" s="8" t="s">
        <v>417</v>
      </c>
      <c r="B4" s="8"/>
      <c r="C4" s="8" t="s">
        <v>418</v>
      </c>
      <c r="D4" s="8"/>
      <c r="E4" s="8"/>
      <c r="F4" s="8"/>
      <c r="G4" s="8"/>
      <c r="H4" s="8"/>
      <c r="I4" s="8"/>
      <c r="J4" s="8"/>
      <c r="K4" s="8"/>
      <c r="L4" s="8"/>
      <c r="M4" s="8"/>
      <c r="N4" s="8"/>
      <c r="O4" s="8"/>
      <c r="P4" s="8"/>
      <c r="Q4" s="8"/>
      <c r="R4" s="8"/>
      <c r="S4" s="8"/>
      <c r="T4" s="8"/>
      <c r="U4" s="8"/>
      <c r="V4" s="8"/>
      <c r="W4" s="8"/>
      <c r="X4" s="8"/>
    </row>
    <row r="5" spans="1:50">
      <c r="A5" s="8" t="s">
        <v>419</v>
      </c>
      <c r="B5" s="8">
        <v>1</v>
      </c>
      <c r="C5" s="8"/>
      <c r="D5" s="8"/>
      <c r="E5" s="8"/>
      <c r="F5" s="8"/>
      <c r="G5" s="8"/>
      <c r="H5" s="8"/>
      <c r="I5" s="8"/>
      <c r="J5" s="8"/>
      <c r="K5" s="8"/>
      <c r="L5" s="8"/>
      <c r="M5" s="8"/>
      <c r="N5" s="8"/>
      <c r="O5" s="8"/>
      <c r="P5" s="8"/>
      <c r="Q5" s="8"/>
      <c r="R5" s="8"/>
      <c r="S5" s="8"/>
      <c r="T5" s="8"/>
      <c r="U5" s="8"/>
      <c r="V5" s="8"/>
      <c r="W5" s="8"/>
      <c r="X5" s="8"/>
    </row>
    <row r="6" spans="1:50">
      <c r="A6" s="8">
        <f>IFERROR(INDEX(Samples!$B:$J,MATCH(MantisDispenseList!AA6,Samples!$F:$F,0),9),0)</f>
        <v>0</v>
      </c>
      <c r="B6" s="8">
        <f>IFERROR(INDEX(Samples!$B:$J,MATCH(MantisDispenseList!AB6,Samples!$F:$F,0),9),0)</f>
        <v>0</v>
      </c>
      <c r="C6" s="8">
        <f>IFERROR(INDEX(Samples!$B:$J,MATCH(MantisDispenseList!AC6,Samples!$F:$F,0),9),0)</f>
        <v>0</v>
      </c>
      <c r="D6" s="8">
        <f>IFERROR(INDEX(Samples!$B:$J,MATCH(MantisDispenseList!AD6,Samples!$F:$F,0),9),0)</f>
        <v>0</v>
      </c>
      <c r="E6" s="8">
        <f>IFERROR(INDEX(Samples!$B:$J,MATCH(MantisDispenseList!AE6,Samples!$F:$F,0),9),0)</f>
        <v>0</v>
      </c>
      <c r="F6" s="8">
        <f>IFERROR(INDEX(Samples!$B:$J,MATCH(MantisDispenseList!AF6,Samples!$F:$F,0),9),0)</f>
        <v>0</v>
      </c>
      <c r="G6" s="8">
        <f>IFERROR(INDEX(Samples!$B:$J,MATCH(MantisDispenseList!AG6,Samples!$F:$F,0),9),0)</f>
        <v>0</v>
      </c>
      <c r="H6" s="8">
        <f>IFERROR(INDEX(Samples!$B:$J,MATCH(MantisDispenseList!AH6,Samples!$F:$F,0),9),0)</f>
        <v>0</v>
      </c>
      <c r="I6" s="8">
        <f>IFERROR(INDEX(Samples!$B:$J,MATCH(MantisDispenseList!AI6,Samples!$F:$F,0),9),0)</f>
        <v>0</v>
      </c>
      <c r="J6" s="8">
        <f>IFERROR(INDEX(Samples!$B:$J,MATCH(MantisDispenseList!AJ6,Samples!$F:$F,0),9),0)</f>
        <v>0</v>
      </c>
      <c r="K6" s="8">
        <f>IFERROR(INDEX(Samples!$B:$J,MATCH(MantisDispenseList!AK6,Samples!$F:$F,0),9),0)</f>
        <v>0</v>
      </c>
      <c r="L6" s="8">
        <f>IFERROR(INDEX(Samples!$B:$J,MATCH(MantisDispenseList!AL6,Samples!$F:$F,0),9),0)</f>
        <v>0</v>
      </c>
      <c r="M6" s="8">
        <f>IFERROR(INDEX(Samples!$B:$J,MATCH(MantisDispenseList!AM6,Samples!$F:$F,0),9),0)</f>
        <v>0</v>
      </c>
      <c r="N6" s="8">
        <f>IFERROR(INDEX(Samples!$B:$J,MATCH(MantisDispenseList!AN6,Samples!$F:$F,0),9),0)</f>
        <v>0</v>
      </c>
      <c r="O6" s="8">
        <f>IFERROR(INDEX(Samples!$B:$J,MATCH(MantisDispenseList!AO6,Samples!$F:$F,0),9),0)</f>
        <v>0</v>
      </c>
      <c r="P6" s="8">
        <f>IFERROR(INDEX(Samples!$B:$J,MATCH(MantisDispenseList!AP6,Samples!$F:$F,0),9),0)</f>
        <v>0</v>
      </c>
      <c r="Q6" s="8">
        <f>IFERROR(INDEX(Samples!$B:$J,MATCH(MantisDispenseList!AQ6,Samples!$F:$F,0),9),0)</f>
        <v>0</v>
      </c>
      <c r="R6" s="8">
        <f>IFERROR(INDEX(Samples!$B:$J,MATCH(MantisDispenseList!AR6,Samples!$F:$F,0),9),0)</f>
        <v>0</v>
      </c>
      <c r="S6" s="8">
        <f>IFERROR(INDEX(Samples!$B:$J,MATCH(MantisDispenseList!AS6,Samples!$F:$F,0),9),0)</f>
        <v>0</v>
      </c>
      <c r="T6" s="8">
        <f>IFERROR(INDEX(Samples!$B:$J,MATCH(MantisDispenseList!AT6,Samples!$F:$F,0),9),0)</f>
        <v>0</v>
      </c>
      <c r="U6" s="8">
        <f>IFERROR(INDEX(Samples!$B:$J,MATCH(MantisDispenseList!AU6,Samples!$F:$F,0),9),0)</f>
        <v>0</v>
      </c>
      <c r="V6" s="8">
        <f>IFERROR(INDEX(Samples!$B:$J,MATCH(MantisDispenseList!AV6,Samples!$F:$F,0),9),0)</f>
        <v>0</v>
      </c>
      <c r="W6" s="8">
        <f>IFERROR(INDEX(Samples!$B:$J,MATCH(MantisDispenseList!AW6,Samples!$F:$F,0),9),0)</f>
        <v>0</v>
      </c>
      <c r="X6" s="8">
        <f>IFERROR(INDEX(Samples!$B:$J,MATCH(MantisDispenseList!AX6,Samples!$F:$F,0),9),0)</f>
        <v>0</v>
      </c>
      <c r="AA6" t="s">
        <v>29</v>
      </c>
      <c r="AB6" t="s">
        <v>30</v>
      </c>
      <c r="AC6" t="s">
        <v>40</v>
      </c>
      <c r="AD6" t="s">
        <v>45</v>
      </c>
      <c r="AE6" t="s">
        <v>50</v>
      </c>
      <c r="AF6" t="s">
        <v>55</v>
      </c>
      <c r="AG6" t="s">
        <v>61</v>
      </c>
      <c r="AH6" t="s">
        <v>66</v>
      </c>
      <c r="AI6" t="s">
        <v>68</v>
      </c>
      <c r="AJ6" t="s">
        <v>71</v>
      </c>
      <c r="AK6" t="s">
        <v>76</v>
      </c>
      <c r="AL6" t="s">
        <v>81</v>
      </c>
      <c r="AM6" t="s">
        <v>90</v>
      </c>
      <c r="AN6" t="s">
        <v>95</v>
      </c>
      <c r="AO6" t="s">
        <v>100</v>
      </c>
      <c r="AP6" t="s">
        <v>106</v>
      </c>
      <c r="AQ6" t="s">
        <v>108</v>
      </c>
      <c r="AR6" t="s">
        <v>113</v>
      </c>
      <c r="AS6" t="s">
        <v>120</v>
      </c>
      <c r="AT6" t="s">
        <v>125</v>
      </c>
      <c r="AU6" t="s">
        <v>130</v>
      </c>
      <c r="AV6" t="s">
        <v>137</v>
      </c>
      <c r="AW6" t="s">
        <v>142</v>
      </c>
      <c r="AX6" t="s">
        <v>148</v>
      </c>
    </row>
    <row r="7" spans="1:50">
      <c r="A7" s="8">
        <f>IFERROR(INDEX(Samples!$B:$J,MATCH(MantisDispenseList!AA7,Samples!$F:$F,0),9),0)</f>
        <v>0</v>
      </c>
      <c r="B7" s="8">
        <f>IFERROR(INDEX(Samples!$B:$J,MATCH(MantisDispenseList!AB7,Samples!$F:$F,0),9),0)</f>
        <v>0</v>
      </c>
      <c r="C7" s="8">
        <f>IFERROR(INDEX(Samples!$B:$J,MATCH(MantisDispenseList!AC7,Samples!$F:$F,0),9),0)</f>
        <v>0</v>
      </c>
      <c r="D7" s="8">
        <f>IFERROR(INDEX(Samples!$B:$J,MATCH(MantisDispenseList!AD7,Samples!$F:$F,0),9),0)</f>
        <v>0</v>
      </c>
      <c r="E7" s="8">
        <f>IFERROR(INDEX(Samples!$B:$J,MATCH(MantisDispenseList!AE7,Samples!$F:$F,0),9),0)</f>
        <v>0</v>
      </c>
      <c r="F7" s="8">
        <f>IFERROR(INDEX(Samples!$B:$J,MATCH(MantisDispenseList!AF7,Samples!$F:$F,0),9),0)</f>
        <v>0</v>
      </c>
      <c r="G7" s="8">
        <f>IFERROR(INDEX(Samples!$B:$J,MATCH(MantisDispenseList!AG7,Samples!$F:$F,0),9),0)</f>
        <v>0</v>
      </c>
      <c r="H7" s="8">
        <f>IFERROR(INDEX(Samples!$B:$J,MATCH(MantisDispenseList!AH7,Samples!$F:$F,0),9),0)</f>
        <v>0</v>
      </c>
      <c r="I7" s="8">
        <f>IFERROR(INDEX(Samples!$B:$J,MATCH(MantisDispenseList!AI7,Samples!$F:$F,0),9),0)</f>
        <v>0</v>
      </c>
      <c r="J7" s="8">
        <f>IFERROR(INDEX(Samples!$B:$J,MATCH(MantisDispenseList!AJ7,Samples!$F:$F,0),9),0)</f>
        <v>0</v>
      </c>
      <c r="K7" s="8">
        <f>IFERROR(INDEX(Samples!$B:$J,MATCH(MantisDispenseList!AK7,Samples!$F:$F,0),9),0)</f>
        <v>0</v>
      </c>
      <c r="L7" s="8">
        <f>IFERROR(INDEX(Samples!$B:$J,MATCH(MantisDispenseList!AL7,Samples!$F:$F,0),9),0)</f>
        <v>0</v>
      </c>
      <c r="M7" s="8">
        <f>IFERROR(INDEX(Samples!$B:$J,MATCH(MantisDispenseList!AM7,Samples!$F:$F,0),9),0)</f>
        <v>0</v>
      </c>
      <c r="N7" s="8">
        <f>IFERROR(INDEX(Samples!$B:$J,MATCH(MantisDispenseList!AN7,Samples!$F:$F,0),9),0)</f>
        <v>0</v>
      </c>
      <c r="O7" s="8">
        <f>IFERROR(INDEX(Samples!$B:$J,MATCH(MantisDispenseList!AO7,Samples!$F:$F,0),9),0)</f>
        <v>0</v>
      </c>
      <c r="P7" s="8">
        <f>IFERROR(INDEX(Samples!$B:$J,MATCH(MantisDispenseList!AP7,Samples!$F:$F,0),9),0)</f>
        <v>0</v>
      </c>
      <c r="Q7" s="8">
        <f>IFERROR(INDEX(Samples!$B:$J,MATCH(MantisDispenseList!AQ7,Samples!$F:$F,0),9),0)</f>
        <v>0</v>
      </c>
      <c r="R7" s="8">
        <f>IFERROR(INDEX(Samples!$B:$J,MATCH(MantisDispenseList!AR7,Samples!$F:$F,0),9),0)</f>
        <v>0</v>
      </c>
      <c r="S7" s="8">
        <f>IFERROR(INDEX(Samples!$B:$J,MATCH(MantisDispenseList!AS7,Samples!$F:$F,0),9),0)</f>
        <v>0</v>
      </c>
      <c r="T7" s="8">
        <f>IFERROR(INDEX(Samples!$B:$J,MATCH(MantisDispenseList!AT7,Samples!$F:$F,0),9),0)</f>
        <v>0</v>
      </c>
      <c r="U7" s="8">
        <f>IFERROR(INDEX(Samples!$B:$J,MATCH(MantisDispenseList!AU7,Samples!$F:$F,0),9),0)</f>
        <v>0</v>
      </c>
      <c r="V7" s="8">
        <f>IFERROR(INDEX(Samples!$B:$J,MATCH(MantisDispenseList!AV7,Samples!$F:$F,0),9),0)</f>
        <v>0</v>
      </c>
      <c r="W7" s="8">
        <f>IFERROR(INDEX(Samples!$B:$J,MATCH(MantisDispenseList!AW7,Samples!$F:$F,0),9),0)</f>
        <v>0</v>
      </c>
      <c r="X7" s="8">
        <f>IFERROR(INDEX(Samples!$B:$J,MATCH(MantisDispenseList!AX7,Samples!$F:$F,0),9),0)</f>
        <v>0</v>
      </c>
      <c r="AA7" t="s">
        <v>31</v>
      </c>
      <c r="AB7" t="s">
        <v>28</v>
      </c>
      <c r="AC7" t="s">
        <v>56</v>
      </c>
      <c r="AD7" t="s">
        <v>32</v>
      </c>
      <c r="AE7" t="s">
        <v>69</v>
      </c>
      <c r="AF7" t="s">
        <v>36</v>
      </c>
      <c r="AG7" t="s">
        <v>85</v>
      </c>
      <c r="AH7" t="s">
        <v>150</v>
      </c>
      <c r="AI7" t="s">
        <v>101</v>
      </c>
      <c r="AJ7" t="s">
        <v>133</v>
      </c>
      <c r="AK7" t="s">
        <v>114</v>
      </c>
      <c r="AL7" t="s">
        <v>144</v>
      </c>
      <c r="AM7" t="s">
        <v>131</v>
      </c>
      <c r="AN7" t="s">
        <v>158</v>
      </c>
      <c r="AO7" t="s">
        <v>149</v>
      </c>
      <c r="AP7" t="s">
        <v>162</v>
      </c>
      <c r="AQ7" t="s">
        <v>157</v>
      </c>
      <c r="AR7" t="s">
        <v>166</v>
      </c>
      <c r="AS7" t="s">
        <v>170</v>
      </c>
      <c r="AT7" t="s">
        <v>171</v>
      </c>
      <c r="AU7" t="s">
        <v>180</v>
      </c>
      <c r="AV7" t="s">
        <v>175</v>
      </c>
      <c r="AW7" t="s">
        <v>195</v>
      </c>
      <c r="AX7" t="s">
        <v>179</v>
      </c>
    </row>
    <row r="8" spans="1:50">
      <c r="A8" s="8">
        <f>IFERROR(INDEX(Samples!$B:$J,MATCH(MantisDispenseList!AA8,Samples!$F:$F,0),9),0)</f>
        <v>0</v>
      </c>
      <c r="B8" s="8">
        <f>IFERROR(INDEX(Samples!$B:$J,MATCH(MantisDispenseList!AB8,Samples!$F:$F,0),9),0)</f>
        <v>0</v>
      </c>
      <c r="C8" s="8">
        <f>IFERROR(INDEX(Samples!$B:$J,MATCH(MantisDispenseList!AC8,Samples!$F:$F,0),9),0)</f>
        <v>0</v>
      </c>
      <c r="D8" s="8">
        <f>IFERROR(INDEX(Samples!$B:$J,MATCH(MantisDispenseList!AD8,Samples!$F:$F,0),9),0)</f>
        <v>0</v>
      </c>
      <c r="E8" s="8">
        <f>IFERROR(INDEX(Samples!$B:$J,MATCH(MantisDispenseList!AE8,Samples!$F:$F,0),9),0)</f>
        <v>0</v>
      </c>
      <c r="F8" s="8">
        <f>IFERROR(INDEX(Samples!$B:$J,MATCH(MantisDispenseList!AF8,Samples!$F:$F,0),9),0)</f>
        <v>0</v>
      </c>
      <c r="G8" s="8">
        <f>IFERROR(INDEX(Samples!$B:$J,MATCH(MantisDispenseList!AG8,Samples!$F:$F,0),9),0)</f>
        <v>0</v>
      </c>
      <c r="H8" s="8">
        <f>IFERROR(INDEX(Samples!$B:$J,MATCH(MantisDispenseList!AH8,Samples!$F:$F,0),9),0)</f>
        <v>0</v>
      </c>
      <c r="I8" s="8">
        <f>IFERROR(INDEX(Samples!$B:$J,MATCH(MantisDispenseList!AI8,Samples!$F:$F,0),9),0)</f>
        <v>0</v>
      </c>
      <c r="J8" s="8">
        <f>IFERROR(INDEX(Samples!$B:$J,MATCH(MantisDispenseList!AJ8,Samples!$F:$F,0),9),0)</f>
        <v>0</v>
      </c>
      <c r="K8" s="8">
        <f>IFERROR(INDEX(Samples!$B:$J,MATCH(MantisDispenseList!AK8,Samples!$F:$F,0),9),0)</f>
        <v>0</v>
      </c>
      <c r="L8" s="8">
        <f>IFERROR(INDEX(Samples!$B:$J,MATCH(MantisDispenseList!AL8,Samples!$F:$F,0),9),0)</f>
        <v>0</v>
      </c>
      <c r="M8" s="8">
        <f>IFERROR(INDEX(Samples!$B:$J,MATCH(MantisDispenseList!AM8,Samples!$F:$F,0),9),0)</f>
        <v>0</v>
      </c>
      <c r="N8" s="8">
        <f>IFERROR(INDEX(Samples!$B:$J,MATCH(MantisDispenseList!AN8,Samples!$F:$F,0),9),0)</f>
        <v>0</v>
      </c>
      <c r="O8" s="8">
        <f>IFERROR(INDEX(Samples!$B:$J,MATCH(MantisDispenseList!AO8,Samples!$F:$F,0),9),0)</f>
        <v>0</v>
      </c>
      <c r="P8" s="8">
        <f>IFERROR(INDEX(Samples!$B:$J,MATCH(MantisDispenseList!AP8,Samples!$F:$F,0),9),0)</f>
        <v>0</v>
      </c>
      <c r="Q8" s="8">
        <f>IFERROR(INDEX(Samples!$B:$J,MATCH(MantisDispenseList!AQ8,Samples!$F:$F,0),9),0)</f>
        <v>0</v>
      </c>
      <c r="R8" s="8">
        <f>IFERROR(INDEX(Samples!$B:$J,MATCH(MantisDispenseList!AR8,Samples!$F:$F,0),9),0)</f>
        <v>0</v>
      </c>
      <c r="S8" s="8">
        <f>IFERROR(INDEX(Samples!$B:$J,MATCH(MantisDispenseList!AS8,Samples!$F:$F,0),9),0)</f>
        <v>0</v>
      </c>
      <c r="T8" s="8">
        <f>IFERROR(INDEX(Samples!$B:$J,MATCH(MantisDispenseList!AT8,Samples!$F:$F,0),9),0)</f>
        <v>0</v>
      </c>
      <c r="U8" s="8">
        <f>IFERROR(INDEX(Samples!$B:$J,MATCH(MantisDispenseList!AU8,Samples!$F:$F,0),9),0)</f>
        <v>0</v>
      </c>
      <c r="V8" s="8">
        <f>IFERROR(INDEX(Samples!$B:$J,MATCH(MantisDispenseList!AV8,Samples!$F:$F,0),9),0)</f>
        <v>0</v>
      </c>
      <c r="W8" s="8">
        <f>IFERROR(INDEX(Samples!$B:$J,MATCH(MantisDispenseList!AW8,Samples!$F:$F,0),9),0)</f>
        <v>0</v>
      </c>
      <c r="X8" s="8">
        <f>IFERROR(INDEX(Samples!$B:$J,MATCH(MantisDispenseList!AX8,Samples!$F:$F,0),9),0)</f>
        <v>0</v>
      </c>
      <c r="AA8" t="s">
        <v>33</v>
      </c>
      <c r="AB8" t="s">
        <v>34</v>
      </c>
      <c r="AC8" t="s">
        <v>72</v>
      </c>
      <c r="AD8" t="s">
        <v>73</v>
      </c>
      <c r="AE8" t="s">
        <v>110</v>
      </c>
      <c r="AF8" t="s">
        <v>111</v>
      </c>
      <c r="AG8" t="s">
        <v>151</v>
      </c>
      <c r="AH8" t="s">
        <v>152</v>
      </c>
      <c r="AI8" t="s">
        <v>183</v>
      </c>
      <c r="AJ8" t="s">
        <v>182</v>
      </c>
      <c r="AK8" t="s">
        <v>186</v>
      </c>
      <c r="AL8" t="s">
        <v>191</v>
      </c>
      <c r="AM8" t="s">
        <v>241</v>
      </c>
      <c r="AN8" t="s">
        <v>242</v>
      </c>
      <c r="AO8" t="s">
        <v>270</v>
      </c>
      <c r="AP8" t="s">
        <v>271</v>
      </c>
      <c r="AQ8" t="s">
        <v>285</v>
      </c>
      <c r="AR8" t="s">
        <v>290</v>
      </c>
      <c r="AS8" t="s">
        <v>300</v>
      </c>
      <c r="AT8" t="s">
        <v>302</v>
      </c>
      <c r="AU8" t="s">
        <v>309</v>
      </c>
      <c r="AV8" t="s">
        <v>314</v>
      </c>
      <c r="AW8" t="s">
        <v>324</v>
      </c>
      <c r="AX8" t="s">
        <v>329</v>
      </c>
    </row>
    <row r="9" spans="1:50">
      <c r="A9" s="8">
        <f>IFERROR(INDEX(Samples!$B:$J,MATCH(MantisDispenseList!AA9,Samples!$F:$F,0),9),0)</f>
        <v>0</v>
      </c>
      <c r="B9" s="8">
        <f>IFERROR(INDEX(Samples!$B:$J,MATCH(MantisDispenseList!AB9,Samples!$F:$F,0),9),0)</f>
        <v>0</v>
      </c>
      <c r="C9" s="8">
        <f>IFERROR(INDEX(Samples!$B:$J,MATCH(MantisDispenseList!AC9,Samples!$F:$F,0),9),0)</f>
        <v>0</v>
      </c>
      <c r="D9" s="8">
        <f>IFERROR(INDEX(Samples!$B:$J,MATCH(MantisDispenseList!AD9,Samples!$F:$F,0),9),0)</f>
        <v>0</v>
      </c>
      <c r="E9" s="8">
        <f>IFERROR(INDEX(Samples!$B:$J,MATCH(MantisDispenseList!AE9,Samples!$F:$F,0),9),0)</f>
        <v>0</v>
      </c>
      <c r="F9" s="8">
        <f>IFERROR(INDEX(Samples!$B:$J,MATCH(MantisDispenseList!AF9,Samples!$F:$F,0),9),0)</f>
        <v>0</v>
      </c>
      <c r="G9" s="8">
        <f>IFERROR(INDEX(Samples!$B:$J,MATCH(MantisDispenseList!AG9,Samples!$F:$F,0),9),0)</f>
        <v>0</v>
      </c>
      <c r="H9" s="8">
        <f>IFERROR(INDEX(Samples!$B:$J,MATCH(MantisDispenseList!AH9,Samples!$F:$F,0),9),0)</f>
        <v>0</v>
      </c>
      <c r="I9" s="8">
        <f>IFERROR(INDEX(Samples!$B:$J,MATCH(MantisDispenseList!AI9,Samples!$F:$F,0),9),0)</f>
        <v>0</v>
      </c>
      <c r="J9" s="8">
        <f>IFERROR(INDEX(Samples!$B:$J,MATCH(MantisDispenseList!AJ9,Samples!$F:$F,0),9),0)</f>
        <v>0</v>
      </c>
      <c r="K9" s="8">
        <f>IFERROR(INDEX(Samples!$B:$J,MATCH(MantisDispenseList!AK9,Samples!$F:$F,0),9),0)</f>
        <v>0</v>
      </c>
      <c r="L9" s="8">
        <f>IFERROR(INDEX(Samples!$B:$J,MATCH(MantisDispenseList!AL9,Samples!$F:$F,0),9),0)</f>
        <v>0</v>
      </c>
      <c r="M9" s="8">
        <f>IFERROR(INDEX(Samples!$B:$J,MATCH(MantisDispenseList!AM9,Samples!$F:$F,0),9),0)</f>
        <v>0</v>
      </c>
      <c r="N9" s="8">
        <f>IFERROR(INDEX(Samples!$B:$J,MATCH(MantisDispenseList!AN9,Samples!$F:$F,0),9),0)</f>
        <v>0</v>
      </c>
      <c r="O9" s="8">
        <f>IFERROR(INDEX(Samples!$B:$J,MATCH(MantisDispenseList!AO9,Samples!$F:$F,0),9),0)</f>
        <v>0</v>
      </c>
      <c r="P9" s="8">
        <f>IFERROR(INDEX(Samples!$B:$J,MATCH(MantisDispenseList!AP9,Samples!$F:$F,0),9),0)</f>
        <v>0</v>
      </c>
      <c r="Q9" s="8">
        <f>IFERROR(INDEX(Samples!$B:$J,MATCH(MantisDispenseList!AQ9,Samples!$F:$F,0),9),0)</f>
        <v>0</v>
      </c>
      <c r="R9" s="8">
        <f>IFERROR(INDEX(Samples!$B:$J,MATCH(MantisDispenseList!AR9,Samples!$F:$F,0),9),0)</f>
        <v>0</v>
      </c>
      <c r="S9" s="8">
        <f>IFERROR(INDEX(Samples!$B:$J,MATCH(MantisDispenseList!AS9,Samples!$F:$F,0),9),0)</f>
        <v>0</v>
      </c>
      <c r="T9" s="8">
        <f>IFERROR(INDEX(Samples!$B:$J,MATCH(MantisDispenseList!AT9,Samples!$F:$F,0),9),0)</f>
        <v>0</v>
      </c>
      <c r="U9" s="8">
        <f>IFERROR(INDEX(Samples!$B:$J,MATCH(MantisDispenseList!AU9,Samples!$F:$F,0),9),0)</f>
        <v>0</v>
      </c>
      <c r="V9" s="8">
        <f>IFERROR(INDEX(Samples!$B:$J,MATCH(MantisDispenseList!AV9,Samples!$F:$F,0),9),0)</f>
        <v>0</v>
      </c>
      <c r="W9" s="8">
        <f>IFERROR(INDEX(Samples!$B:$J,MATCH(MantisDispenseList!AW9,Samples!$F:$F,0),9),0)</f>
        <v>0</v>
      </c>
      <c r="X9" s="8">
        <f>IFERROR(INDEX(Samples!$B:$J,MATCH(MantisDispenseList!AX9,Samples!$F:$F,0),9),0)</f>
        <v>0</v>
      </c>
      <c r="AA9" t="s">
        <v>35</v>
      </c>
      <c r="AB9" t="s">
        <v>41</v>
      </c>
      <c r="AC9" t="s">
        <v>74</v>
      </c>
      <c r="AD9" t="s">
        <v>46</v>
      </c>
      <c r="AE9" t="s">
        <v>112</v>
      </c>
      <c r="AF9" t="s">
        <v>51</v>
      </c>
      <c r="AG9" t="s">
        <v>153</v>
      </c>
      <c r="AH9" t="s">
        <v>181</v>
      </c>
      <c r="AI9" t="s">
        <v>184</v>
      </c>
      <c r="AJ9" t="s">
        <v>185</v>
      </c>
      <c r="AK9" t="s">
        <v>214</v>
      </c>
      <c r="AL9" t="s">
        <v>190</v>
      </c>
      <c r="AM9" t="s">
        <v>243</v>
      </c>
      <c r="AN9" t="s">
        <v>196</v>
      </c>
      <c r="AO9" t="s">
        <v>272</v>
      </c>
      <c r="AP9" t="s">
        <v>200</v>
      </c>
      <c r="AQ9" t="s">
        <v>295</v>
      </c>
      <c r="AR9" t="s">
        <v>204</v>
      </c>
      <c r="AS9" t="s">
        <v>304</v>
      </c>
      <c r="AT9" t="s">
        <v>208</v>
      </c>
      <c r="AU9" t="s">
        <v>319</v>
      </c>
      <c r="AV9" t="s">
        <v>212</v>
      </c>
      <c r="AW9" t="s">
        <v>334</v>
      </c>
      <c r="AX9" t="s">
        <v>213</v>
      </c>
    </row>
    <row r="10" spans="1:50">
      <c r="A10" s="8">
        <f>IFERROR(INDEX(Samples!$B:$J,MATCH(MantisDispenseList!AA10,Samples!$F:$F,0),9),0)</f>
        <v>0</v>
      </c>
      <c r="B10" s="8">
        <f>IFERROR(INDEX(Samples!$B:$J,MATCH(MantisDispenseList!AB10,Samples!$F:$F,0),9),0)</f>
        <v>0</v>
      </c>
      <c r="C10" s="8">
        <f>IFERROR(INDEX(Samples!$B:$J,MATCH(MantisDispenseList!AC10,Samples!$F:$F,0),9),0)</f>
        <v>0</v>
      </c>
      <c r="D10" s="8">
        <f>IFERROR(INDEX(Samples!$B:$J,MATCH(MantisDispenseList!AD10,Samples!$F:$F,0),9),0)</f>
        <v>0</v>
      </c>
      <c r="E10" s="8">
        <f>IFERROR(INDEX(Samples!$B:$J,MATCH(MantisDispenseList!AE10,Samples!$F:$F,0),9),0)</f>
        <v>0</v>
      </c>
      <c r="F10" s="8">
        <f>IFERROR(INDEX(Samples!$B:$J,MATCH(MantisDispenseList!AF10,Samples!$F:$F,0),9),0)</f>
        <v>0</v>
      </c>
      <c r="G10" s="8">
        <f>IFERROR(INDEX(Samples!$B:$J,MATCH(MantisDispenseList!AG10,Samples!$F:$F,0),9),0)</f>
        <v>0</v>
      </c>
      <c r="H10" s="8">
        <f>IFERROR(INDEX(Samples!$B:$J,MATCH(MantisDispenseList!AH10,Samples!$F:$F,0),9),0)</f>
        <v>0</v>
      </c>
      <c r="I10" s="8">
        <f>IFERROR(INDEX(Samples!$B:$J,MATCH(MantisDispenseList!AI10,Samples!$F:$F,0),9),0)</f>
        <v>0</v>
      </c>
      <c r="J10" s="8">
        <f>IFERROR(INDEX(Samples!$B:$J,MATCH(MantisDispenseList!AJ10,Samples!$F:$F,0),9),0)</f>
        <v>0</v>
      </c>
      <c r="K10" s="8">
        <f>IFERROR(INDEX(Samples!$B:$J,MATCH(MantisDispenseList!AK10,Samples!$F:$F,0),9),0)</f>
        <v>0</v>
      </c>
      <c r="L10" s="8">
        <f>IFERROR(INDEX(Samples!$B:$J,MATCH(MantisDispenseList!AL10,Samples!$F:$F,0),9),0)</f>
        <v>0</v>
      </c>
      <c r="M10" s="8">
        <f>IFERROR(INDEX(Samples!$B:$J,MATCH(MantisDispenseList!AM10,Samples!$F:$F,0),9),0)</f>
        <v>0</v>
      </c>
      <c r="N10" s="8">
        <f>IFERROR(INDEX(Samples!$B:$J,MATCH(MantisDispenseList!AN10,Samples!$F:$F,0),9),0)</f>
        <v>0</v>
      </c>
      <c r="O10" s="8">
        <f>IFERROR(INDEX(Samples!$B:$J,MATCH(MantisDispenseList!AO10,Samples!$F:$F,0),9),0)</f>
        <v>0</v>
      </c>
      <c r="P10" s="8">
        <f>IFERROR(INDEX(Samples!$B:$J,MATCH(MantisDispenseList!AP10,Samples!$F:$F,0),9),0)</f>
        <v>0</v>
      </c>
      <c r="Q10" s="8">
        <f>IFERROR(INDEX(Samples!$B:$J,MATCH(MantisDispenseList!AQ10,Samples!$F:$F,0),9),0)</f>
        <v>0</v>
      </c>
      <c r="R10" s="8">
        <f>IFERROR(INDEX(Samples!$B:$J,MATCH(MantisDispenseList!AR10,Samples!$F:$F,0),9),0)</f>
        <v>0</v>
      </c>
      <c r="S10" s="8">
        <f>IFERROR(INDEX(Samples!$B:$J,MATCH(MantisDispenseList!AS10,Samples!$F:$F,0),9),0)</f>
        <v>0</v>
      </c>
      <c r="T10" s="8">
        <f>IFERROR(INDEX(Samples!$B:$J,MATCH(MantisDispenseList!AT10,Samples!$F:$F,0),9),0)</f>
        <v>0</v>
      </c>
      <c r="U10" s="8">
        <f>IFERROR(INDEX(Samples!$B:$J,MATCH(MantisDispenseList!AU10,Samples!$F:$F,0),9),0)</f>
        <v>0</v>
      </c>
      <c r="V10" s="8">
        <f>IFERROR(INDEX(Samples!$B:$J,MATCH(MantisDispenseList!AV10,Samples!$F:$F,0),9),0)</f>
        <v>0</v>
      </c>
      <c r="W10" s="8">
        <f>IFERROR(INDEX(Samples!$B:$J,MATCH(MantisDispenseList!AW10,Samples!$F:$F,0),9),0)</f>
        <v>0</v>
      </c>
      <c r="X10" s="8">
        <f>IFERROR(INDEX(Samples!$B:$J,MATCH(MantisDispenseList!AX10,Samples!$F:$F,0),9),0)</f>
        <v>0</v>
      </c>
      <c r="AA10" t="s">
        <v>37</v>
      </c>
      <c r="AB10" t="s">
        <v>38</v>
      </c>
      <c r="AC10" t="s">
        <v>77</v>
      </c>
      <c r="AD10" t="s">
        <v>78</v>
      </c>
      <c r="AE10" t="s">
        <v>117</v>
      </c>
      <c r="AF10" t="s">
        <v>118</v>
      </c>
      <c r="AG10" t="s">
        <v>154</v>
      </c>
      <c r="AH10" t="s">
        <v>155</v>
      </c>
      <c r="AI10" t="s">
        <v>187</v>
      </c>
      <c r="AJ10" t="s">
        <v>188</v>
      </c>
      <c r="AK10" t="s">
        <v>216</v>
      </c>
      <c r="AL10" t="s">
        <v>217</v>
      </c>
      <c r="AM10" t="s">
        <v>245</v>
      </c>
      <c r="AN10" t="s">
        <v>246</v>
      </c>
      <c r="AO10" t="s">
        <v>274</v>
      </c>
      <c r="AP10" t="s">
        <v>275</v>
      </c>
      <c r="AQ10" t="s">
        <v>306</v>
      </c>
      <c r="AR10" t="s">
        <v>307</v>
      </c>
      <c r="AS10" t="s">
        <v>338</v>
      </c>
      <c r="AT10" t="s">
        <v>339</v>
      </c>
      <c r="AU10" t="s">
        <v>364</v>
      </c>
      <c r="AV10" t="s">
        <v>365</v>
      </c>
      <c r="AW10" t="s">
        <v>390</v>
      </c>
      <c r="AX10" t="s">
        <v>391</v>
      </c>
    </row>
    <row r="11" spans="1:50">
      <c r="A11" s="8">
        <f>IFERROR(INDEX(Samples!$B:$J,MATCH(MantisDispenseList!AA11,Samples!$F:$F,0),9),0)</f>
        <v>0</v>
      </c>
      <c r="B11" s="8">
        <f>IFERROR(INDEX(Samples!$B:$J,MATCH(MantisDispenseList!AB11,Samples!$F:$F,0),9),0)</f>
        <v>0</v>
      </c>
      <c r="C11" s="8">
        <f>IFERROR(INDEX(Samples!$B:$J,MATCH(MantisDispenseList!AC11,Samples!$F:$F,0),9),0)</f>
        <v>0</v>
      </c>
      <c r="D11" s="8">
        <f>IFERROR(INDEX(Samples!$B:$J,MATCH(MantisDispenseList!AD11,Samples!$F:$F,0),9),0)</f>
        <v>0</v>
      </c>
      <c r="E11" s="8">
        <f>IFERROR(INDEX(Samples!$B:$J,MATCH(MantisDispenseList!AE11,Samples!$F:$F,0),9),0)</f>
        <v>0</v>
      </c>
      <c r="F11" s="8">
        <f>IFERROR(INDEX(Samples!$B:$J,MATCH(MantisDispenseList!AF11,Samples!$F:$F,0),9),0)</f>
        <v>0</v>
      </c>
      <c r="G11" s="8">
        <f>IFERROR(INDEX(Samples!$B:$J,MATCH(MantisDispenseList!AG11,Samples!$F:$F,0),9),0)</f>
        <v>0</v>
      </c>
      <c r="H11" s="8">
        <f>IFERROR(INDEX(Samples!$B:$J,MATCH(MantisDispenseList!AH11,Samples!$F:$F,0),9),0)</f>
        <v>0</v>
      </c>
      <c r="I11" s="8">
        <f>IFERROR(INDEX(Samples!$B:$J,MATCH(MantisDispenseList!AI11,Samples!$F:$F,0),9),0)</f>
        <v>0</v>
      </c>
      <c r="J11" s="8">
        <f>IFERROR(INDEX(Samples!$B:$J,MATCH(MantisDispenseList!AJ11,Samples!$F:$F,0),9),0)</f>
        <v>0</v>
      </c>
      <c r="K11" s="8">
        <f>IFERROR(INDEX(Samples!$B:$J,MATCH(MantisDispenseList!AK11,Samples!$F:$F,0),9),0)</f>
        <v>0</v>
      </c>
      <c r="L11" s="8">
        <f>IFERROR(INDEX(Samples!$B:$J,MATCH(MantisDispenseList!AL11,Samples!$F:$F,0),9),0)</f>
        <v>0</v>
      </c>
      <c r="M11" s="8">
        <f>IFERROR(INDEX(Samples!$B:$J,MATCH(MantisDispenseList!AM11,Samples!$F:$F,0),9),0)</f>
        <v>0</v>
      </c>
      <c r="N11" s="8">
        <f>IFERROR(INDEX(Samples!$B:$J,MATCH(MantisDispenseList!AN11,Samples!$F:$F,0),9),0)</f>
        <v>0</v>
      </c>
      <c r="O11" s="8">
        <f>IFERROR(INDEX(Samples!$B:$J,MATCH(MantisDispenseList!AO11,Samples!$F:$F,0),9),0)</f>
        <v>0</v>
      </c>
      <c r="P11" s="8">
        <f>IFERROR(INDEX(Samples!$B:$J,MATCH(MantisDispenseList!AP11,Samples!$F:$F,0),9),0)</f>
        <v>0</v>
      </c>
      <c r="Q11" s="8">
        <f>IFERROR(INDEX(Samples!$B:$J,MATCH(MantisDispenseList!AQ11,Samples!$F:$F,0),9),0)</f>
        <v>0</v>
      </c>
      <c r="R11" s="8">
        <f>IFERROR(INDEX(Samples!$B:$J,MATCH(MantisDispenseList!AR11,Samples!$F:$F,0),9),0)</f>
        <v>0</v>
      </c>
      <c r="S11" s="8">
        <f>IFERROR(INDEX(Samples!$B:$J,MATCH(MantisDispenseList!AS11,Samples!$F:$F,0),9),0)</f>
        <v>0</v>
      </c>
      <c r="T11" s="8">
        <f>IFERROR(INDEX(Samples!$B:$J,MATCH(MantisDispenseList!AT11,Samples!$F:$F,0),9),0)</f>
        <v>0</v>
      </c>
      <c r="U11" s="8">
        <f>IFERROR(INDEX(Samples!$B:$J,MATCH(MantisDispenseList!AU11,Samples!$F:$F,0),9),0)</f>
        <v>0</v>
      </c>
      <c r="V11" s="8">
        <f>IFERROR(INDEX(Samples!$B:$J,MATCH(MantisDispenseList!AV11,Samples!$F:$F,0),9),0)</f>
        <v>0</v>
      </c>
      <c r="W11" s="8">
        <f>IFERROR(INDEX(Samples!$B:$J,MATCH(MantisDispenseList!AW11,Samples!$F:$F,0),9),0)</f>
        <v>0</v>
      </c>
      <c r="X11" s="8">
        <f>IFERROR(INDEX(Samples!$B:$J,MATCH(MantisDispenseList!AX11,Samples!$F:$F,0),9),0)</f>
        <v>0</v>
      </c>
      <c r="AA11" t="s">
        <v>39</v>
      </c>
      <c r="AB11" t="s">
        <v>57</v>
      </c>
      <c r="AC11" t="s">
        <v>79</v>
      </c>
      <c r="AD11" t="s">
        <v>62</v>
      </c>
      <c r="AE11" t="s">
        <v>119</v>
      </c>
      <c r="AF11" t="s">
        <v>67</v>
      </c>
      <c r="AG11" t="s">
        <v>156</v>
      </c>
      <c r="AH11" t="s">
        <v>215</v>
      </c>
      <c r="AI11" t="s">
        <v>189</v>
      </c>
      <c r="AJ11" t="s">
        <v>219</v>
      </c>
      <c r="AK11" t="s">
        <v>218</v>
      </c>
      <c r="AL11" t="s">
        <v>223</v>
      </c>
      <c r="AM11" t="s">
        <v>247</v>
      </c>
      <c r="AN11" t="s">
        <v>227</v>
      </c>
      <c r="AO11" t="s">
        <v>276</v>
      </c>
      <c r="AP11" t="s">
        <v>231</v>
      </c>
      <c r="AQ11" t="s">
        <v>308</v>
      </c>
      <c r="AR11" t="s">
        <v>235</v>
      </c>
      <c r="AS11" t="s">
        <v>340</v>
      </c>
      <c r="AT11" t="s">
        <v>239</v>
      </c>
      <c r="AU11" t="s">
        <v>366</v>
      </c>
      <c r="AV11" t="s">
        <v>240</v>
      </c>
      <c r="AW11" t="s">
        <v>392</v>
      </c>
      <c r="AX11" t="s">
        <v>244</v>
      </c>
    </row>
    <row r="12" spans="1:50">
      <c r="A12" s="8">
        <f>IFERROR(INDEX(Samples!$B:$J,MATCH(MantisDispenseList!AA12,Samples!$F:$F,0),9),0)</f>
        <v>0</v>
      </c>
      <c r="B12" s="8">
        <f>IFERROR(INDEX(Samples!$B:$J,MATCH(MantisDispenseList!AB12,Samples!$F:$F,0),9),0)</f>
        <v>0</v>
      </c>
      <c r="C12" s="8">
        <f>IFERROR(INDEX(Samples!$B:$J,MATCH(MantisDispenseList!AC12,Samples!$F:$F,0),9),0)</f>
        <v>0</v>
      </c>
      <c r="D12" s="8">
        <f>IFERROR(INDEX(Samples!$B:$J,MATCH(MantisDispenseList!AD12,Samples!$F:$F,0),9),0)</f>
        <v>0</v>
      </c>
      <c r="E12" s="8">
        <f>IFERROR(INDEX(Samples!$B:$J,MATCH(MantisDispenseList!AE12,Samples!$F:$F,0),9),0)</f>
        <v>0</v>
      </c>
      <c r="F12" s="8">
        <f>IFERROR(INDEX(Samples!$B:$J,MATCH(MantisDispenseList!AF12,Samples!$F:$F,0),9),0)</f>
        <v>0</v>
      </c>
      <c r="G12" s="8">
        <f>IFERROR(INDEX(Samples!$B:$J,MATCH(MantisDispenseList!AG12,Samples!$F:$F,0),9),0)</f>
        <v>0</v>
      </c>
      <c r="H12" s="8">
        <f>IFERROR(INDEX(Samples!$B:$J,MATCH(MantisDispenseList!AH12,Samples!$F:$F,0),9),0)</f>
        <v>0</v>
      </c>
      <c r="I12" s="8">
        <f>IFERROR(INDEX(Samples!$B:$J,MATCH(MantisDispenseList!AI12,Samples!$F:$F,0),9),0)</f>
        <v>0</v>
      </c>
      <c r="J12" s="8">
        <f>IFERROR(INDEX(Samples!$B:$J,MATCH(MantisDispenseList!AJ12,Samples!$F:$F,0),9),0)</f>
        <v>0</v>
      </c>
      <c r="K12" s="8">
        <f>IFERROR(INDEX(Samples!$B:$J,MATCH(MantisDispenseList!AK12,Samples!$F:$F,0),9),0)</f>
        <v>0</v>
      </c>
      <c r="L12" s="8">
        <f>IFERROR(INDEX(Samples!$B:$J,MATCH(MantisDispenseList!AL12,Samples!$F:$F,0),9),0)</f>
        <v>0</v>
      </c>
      <c r="M12" s="8">
        <f>IFERROR(INDEX(Samples!$B:$J,MATCH(MantisDispenseList!AM12,Samples!$F:$F,0),9),0)</f>
        <v>0</v>
      </c>
      <c r="N12" s="8">
        <f>IFERROR(INDEX(Samples!$B:$J,MATCH(MantisDispenseList!AN12,Samples!$F:$F,0),9),0)</f>
        <v>0</v>
      </c>
      <c r="O12" s="8">
        <f>IFERROR(INDEX(Samples!$B:$J,MATCH(MantisDispenseList!AO12,Samples!$F:$F,0),9),0)</f>
        <v>0</v>
      </c>
      <c r="P12" s="8">
        <f>IFERROR(INDEX(Samples!$B:$J,MATCH(MantisDispenseList!AP12,Samples!$F:$F,0),9),0)</f>
        <v>0</v>
      </c>
      <c r="Q12" s="8">
        <f>IFERROR(INDEX(Samples!$B:$J,MATCH(MantisDispenseList!AQ12,Samples!$F:$F,0),9),0)</f>
        <v>0</v>
      </c>
      <c r="R12" s="8">
        <f>IFERROR(INDEX(Samples!$B:$J,MATCH(MantisDispenseList!AR12,Samples!$F:$F,0),9),0)</f>
        <v>0</v>
      </c>
      <c r="S12" s="8">
        <f>IFERROR(INDEX(Samples!$B:$J,MATCH(MantisDispenseList!AS12,Samples!$F:$F,0),9),0)</f>
        <v>0</v>
      </c>
      <c r="T12" s="8">
        <f>IFERROR(INDEX(Samples!$B:$J,MATCH(MantisDispenseList!AT12,Samples!$F:$F,0),9),0)</f>
        <v>0</v>
      </c>
      <c r="U12" s="8">
        <f>IFERROR(INDEX(Samples!$B:$J,MATCH(MantisDispenseList!AU12,Samples!$F:$F,0),9),0)</f>
        <v>0</v>
      </c>
      <c r="V12" s="8">
        <f>IFERROR(INDEX(Samples!$B:$J,MATCH(MantisDispenseList!AV12,Samples!$F:$F,0),9),0)</f>
        <v>0</v>
      </c>
      <c r="W12" s="8">
        <f>IFERROR(INDEX(Samples!$B:$J,MATCH(MantisDispenseList!AW12,Samples!$F:$F,0),9),0)</f>
        <v>0</v>
      </c>
      <c r="X12" s="8">
        <f>IFERROR(INDEX(Samples!$B:$J,MATCH(MantisDispenseList!AX12,Samples!$F:$F,0),9),0)</f>
        <v>0</v>
      </c>
      <c r="AA12" t="s">
        <v>42</v>
      </c>
      <c r="AB12" t="s">
        <v>43</v>
      </c>
      <c r="AC12" t="s">
        <v>82</v>
      </c>
      <c r="AD12" t="s">
        <v>83</v>
      </c>
      <c r="AE12" t="s">
        <v>122</v>
      </c>
      <c r="AF12" t="s">
        <v>123</v>
      </c>
      <c r="AG12" t="s">
        <v>159</v>
      </c>
      <c r="AH12" t="s">
        <v>160</v>
      </c>
      <c r="AI12" t="s">
        <v>192</v>
      </c>
      <c r="AJ12" t="s">
        <v>193</v>
      </c>
      <c r="AK12" t="s">
        <v>220</v>
      </c>
      <c r="AL12" t="s">
        <v>221</v>
      </c>
      <c r="AM12" t="s">
        <v>249</v>
      </c>
      <c r="AN12" t="s">
        <v>250</v>
      </c>
      <c r="AO12" t="s">
        <v>278</v>
      </c>
      <c r="AP12" t="s">
        <v>279</v>
      </c>
      <c r="AQ12" t="s">
        <v>311</v>
      </c>
      <c r="AR12" t="s">
        <v>312</v>
      </c>
      <c r="AS12" t="s">
        <v>342</v>
      </c>
      <c r="AT12" t="s">
        <v>343</v>
      </c>
      <c r="AU12" t="s">
        <v>368</v>
      </c>
      <c r="AV12" t="s">
        <v>369</v>
      </c>
      <c r="AW12" t="s">
        <v>394</v>
      </c>
      <c r="AX12" t="s">
        <v>395</v>
      </c>
    </row>
    <row r="13" spans="1:50">
      <c r="A13" s="8">
        <f>IFERROR(INDEX(Samples!$B:$J,MATCH(MantisDispenseList!AA13,Samples!$F:$F,0),9),0)</f>
        <v>0</v>
      </c>
      <c r="B13" s="8">
        <f>IFERROR(INDEX(Samples!$B:$J,MATCH(MantisDispenseList!AB13,Samples!$F:$F,0),9),0)</f>
        <v>0</v>
      </c>
      <c r="C13" s="8">
        <f>IFERROR(INDEX(Samples!$B:$J,MATCH(MantisDispenseList!AC13,Samples!$F:$F,0),9),0)</f>
        <v>0</v>
      </c>
      <c r="D13" s="8">
        <f>IFERROR(INDEX(Samples!$B:$J,MATCH(MantisDispenseList!AD13,Samples!$F:$F,0),9),0)</f>
        <v>0</v>
      </c>
      <c r="E13" s="8">
        <f>IFERROR(INDEX(Samples!$B:$J,MATCH(MantisDispenseList!AE13,Samples!$F:$F,0),9),0)</f>
        <v>0</v>
      </c>
      <c r="F13" s="8">
        <f>IFERROR(INDEX(Samples!$B:$J,MATCH(MantisDispenseList!AF13,Samples!$F:$F,0),9),0)</f>
        <v>0</v>
      </c>
      <c r="G13" s="8">
        <f>IFERROR(INDEX(Samples!$B:$J,MATCH(MantisDispenseList!AG13,Samples!$F:$F,0),9),0)</f>
        <v>0</v>
      </c>
      <c r="H13" s="8">
        <f>IFERROR(INDEX(Samples!$B:$J,MATCH(MantisDispenseList!AH13,Samples!$F:$F,0),9),0)</f>
        <v>0</v>
      </c>
      <c r="I13" s="8">
        <f>IFERROR(INDEX(Samples!$B:$J,MATCH(MantisDispenseList!AI13,Samples!$F:$F,0),9),0)</f>
        <v>0</v>
      </c>
      <c r="J13" s="8">
        <f>IFERROR(INDEX(Samples!$B:$J,MATCH(MantisDispenseList!AJ13,Samples!$F:$F,0),9),0)</f>
        <v>0</v>
      </c>
      <c r="K13" s="8">
        <f>IFERROR(INDEX(Samples!$B:$J,MATCH(MantisDispenseList!AK13,Samples!$F:$F,0),9),0)</f>
        <v>0</v>
      </c>
      <c r="L13" s="8">
        <f>IFERROR(INDEX(Samples!$B:$J,MATCH(MantisDispenseList!AL13,Samples!$F:$F,0),9),0)</f>
        <v>0</v>
      </c>
      <c r="M13" s="8">
        <f>IFERROR(INDEX(Samples!$B:$J,MATCH(MantisDispenseList!AM13,Samples!$F:$F,0),9),0)</f>
        <v>0</v>
      </c>
      <c r="N13" s="8">
        <f>IFERROR(INDEX(Samples!$B:$J,MATCH(MantisDispenseList!AN13,Samples!$F:$F,0),9),0)</f>
        <v>0</v>
      </c>
      <c r="O13" s="8">
        <f>IFERROR(INDEX(Samples!$B:$J,MATCH(MantisDispenseList!AO13,Samples!$F:$F,0),9),0)</f>
        <v>0</v>
      </c>
      <c r="P13" s="8">
        <f>IFERROR(INDEX(Samples!$B:$J,MATCH(MantisDispenseList!AP13,Samples!$F:$F,0),9),0)</f>
        <v>0</v>
      </c>
      <c r="Q13" s="8">
        <f>IFERROR(INDEX(Samples!$B:$J,MATCH(MantisDispenseList!AQ13,Samples!$F:$F,0),9),0)</f>
        <v>0</v>
      </c>
      <c r="R13" s="8">
        <f>IFERROR(INDEX(Samples!$B:$J,MATCH(MantisDispenseList!AR13,Samples!$F:$F,0),9),0)</f>
        <v>0</v>
      </c>
      <c r="S13" s="8">
        <f>IFERROR(INDEX(Samples!$B:$J,MATCH(MantisDispenseList!AS13,Samples!$F:$F,0),9),0)</f>
        <v>0</v>
      </c>
      <c r="T13" s="8">
        <f>IFERROR(INDEX(Samples!$B:$J,MATCH(MantisDispenseList!AT13,Samples!$F:$F,0),9),0)</f>
        <v>0</v>
      </c>
      <c r="U13" s="8">
        <f>IFERROR(INDEX(Samples!$B:$J,MATCH(MantisDispenseList!AU13,Samples!$F:$F,0),9),0)</f>
        <v>0</v>
      </c>
      <c r="V13" s="8">
        <f>IFERROR(INDEX(Samples!$B:$J,MATCH(MantisDispenseList!AV13,Samples!$F:$F,0),9),0)</f>
        <v>0</v>
      </c>
      <c r="W13" s="8">
        <f>IFERROR(INDEX(Samples!$B:$J,MATCH(MantisDispenseList!AW13,Samples!$F:$F,0),9),0)</f>
        <v>0</v>
      </c>
      <c r="X13" s="8">
        <f>IFERROR(INDEX(Samples!$B:$J,MATCH(MantisDispenseList!AX13,Samples!$F:$F,0),9),0)</f>
        <v>0</v>
      </c>
      <c r="AA13" t="s">
        <v>44</v>
      </c>
      <c r="AB13" t="s">
        <v>70</v>
      </c>
      <c r="AC13" t="s">
        <v>84</v>
      </c>
      <c r="AD13" t="s">
        <v>75</v>
      </c>
      <c r="AE13" t="s">
        <v>124</v>
      </c>
      <c r="AF13" t="s">
        <v>80</v>
      </c>
      <c r="AG13" t="s">
        <v>161</v>
      </c>
      <c r="AH13" t="s">
        <v>248</v>
      </c>
      <c r="AI13" t="s">
        <v>194</v>
      </c>
      <c r="AJ13" t="s">
        <v>252</v>
      </c>
      <c r="AK13" t="s">
        <v>222</v>
      </c>
      <c r="AL13" t="s">
        <v>256</v>
      </c>
      <c r="AM13" t="s">
        <v>251</v>
      </c>
      <c r="AN13" t="s">
        <v>260</v>
      </c>
      <c r="AO13" t="s">
        <v>280</v>
      </c>
      <c r="AP13" t="s">
        <v>264</v>
      </c>
      <c r="AQ13" t="s">
        <v>313</v>
      </c>
      <c r="AR13" t="s">
        <v>268</v>
      </c>
      <c r="AS13" t="s">
        <v>344</v>
      </c>
      <c r="AT13" t="s">
        <v>269</v>
      </c>
      <c r="AU13" t="s">
        <v>370</v>
      </c>
      <c r="AV13" t="s">
        <v>273</v>
      </c>
      <c r="AW13" t="s">
        <v>396</v>
      </c>
      <c r="AX13" t="s">
        <v>277</v>
      </c>
    </row>
    <row r="14" spans="1:50">
      <c r="A14" s="8">
        <f>IFERROR(INDEX(Samples!$B:$J,MATCH(MantisDispenseList!AA14,Samples!$F:$F,0),9),0)</f>
        <v>0</v>
      </c>
      <c r="B14" s="8">
        <f>IFERROR(INDEX(Samples!$B:$J,MATCH(MantisDispenseList!AB14,Samples!$F:$F,0),9),0)</f>
        <v>0</v>
      </c>
      <c r="C14" s="8">
        <f>IFERROR(INDEX(Samples!$B:$J,MATCH(MantisDispenseList!AC14,Samples!$F:$F,0),9),0)</f>
        <v>0</v>
      </c>
      <c r="D14" s="8">
        <f>IFERROR(INDEX(Samples!$B:$J,MATCH(MantisDispenseList!AD14,Samples!$F:$F,0),9),0)</f>
        <v>0</v>
      </c>
      <c r="E14" s="8">
        <f>IFERROR(INDEX(Samples!$B:$J,MATCH(MantisDispenseList!AE14,Samples!$F:$F,0),9),0)</f>
        <v>0</v>
      </c>
      <c r="F14" s="8">
        <f>IFERROR(INDEX(Samples!$B:$J,MATCH(MantisDispenseList!AF14,Samples!$F:$F,0),9),0)</f>
        <v>0</v>
      </c>
      <c r="G14" s="8">
        <f>IFERROR(INDEX(Samples!$B:$J,MATCH(MantisDispenseList!AG14,Samples!$F:$F,0),9),0)</f>
        <v>0</v>
      </c>
      <c r="H14" s="8">
        <f>IFERROR(INDEX(Samples!$B:$J,MATCH(MantisDispenseList!AH14,Samples!$F:$F,0),9),0)</f>
        <v>0</v>
      </c>
      <c r="I14" s="8">
        <f>IFERROR(INDEX(Samples!$B:$J,MATCH(MantisDispenseList!AI14,Samples!$F:$F,0),9),0)</f>
        <v>0</v>
      </c>
      <c r="J14" s="8">
        <f>IFERROR(INDEX(Samples!$B:$J,MATCH(MantisDispenseList!AJ14,Samples!$F:$F,0),9),0)</f>
        <v>0</v>
      </c>
      <c r="K14" s="8">
        <f>IFERROR(INDEX(Samples!$B:$J,MATCH(MantisDispenseList!AK14,Samples!$F:$F,0),9),0)</f>
        <v>0</v>
      </c>
      <c r="L14" s="8">
        <f>IFERROR(INDEX(Samples!$B:$J,MATCH(MantisDispenseList!AL14,Samples!$F:$F,0),9),0)</f>
        <v>0</v>
      </c>
      <c r="M14" s="8">
        <f>IFERROR(INDEX(Samples!$B:$J,MATCH(MantisDispenseList!AM14,Samples!$F:$F,0),9),0)</f>
        <v>0</v>
      </c>
      <c r="N14" s="8">
        <f>IFERROR(INDEX(Samples!$B:$J,MATCH(MantisDispenseList!AN14,Samples!$F:$F,0),9),0)</f>
        <v>0</v>
      </c>
      <c r="O14" s="8">
        <f>IFERROR(INDEX(Samples!$B:$J,MATCH(MantisDispenseList!AO14,Samples!$F:$F,0),9),0)</f>
        <v>0</v>
      </c>
      <c r="P14" s="8">
        <f>IFERROR(INDEX(Samples!$B:$J,MATCH(MantisDispenseList!AP14,Samples!$F:$F,0),9),0)</f>
        <v>0</v>
      </c>
      <c r="Q14" s="8">
        <f>IFERROR(INDEX(Samples!$B:$J,MATCH(MantisDispenseList!AQ14,Samples!$F:$F,0),9),0)</f>
        <v>0</v>
      </c>
      <c r="R14" s="8">
        <f>IFERROR(INDEX(Samples!$B:$J,MATCH(MantisDispenseList!AR14,Samples!$F:$F,0),9),0)</f>
        <v>0</v>
      </c>
      <c r="S14" s="8">
        <f>IFERROR(INDEX(Samples!$B:$J,MATCH(MantisDispenseList!AS14,Samples!$F:$F,0),9),0)</f>
        <v>0</v>
      </c>
      <c r="T14" s="8">
        <f>IFERROR(INDEX(Samples!$B:$J,MATCH(MantisDispenseList!AT14,Samples!$F:$F,0),9),0)</f>
        <v>0</v>
      </c>
      <c r="U14" s="8">
        <f>IFERROR(INDEX(Samples!$B:$J,MATCH(MantisDispenseList!AU14,Samples!$F:$F,0),9),0)</f>
        <v>0</v>
      </c>
      <c r="V14" s="8">
        <f>IFERROR(INDEX(Samples!$B:$J,MATCH(MantisDispenseList!AV14,Samples!$F:$F,0),9),0)</f>
        <v>0</v>
      </c>
      <c r="W14" s="8">
        <f>IFERROR(INDEX(Samples!$B:$J,MATCH(MantisDispenseList!AW14,Samples!$F:$F,0),9),0)</f>
        <v>0</v>
      </c>
      <c r="X14" s="8">
        <f>IFERROR(INDEX(Samples!$B:$J,MATCH(MantisDispenseList!AX14,Samples!$F:$F,0),9),0)</f>
        <v>0</v>
      </c>
      <c r="AA14" t="s">
        <v>47</v>
      </c>
      <c r="AB14" t="s">
        <v>48</v>
      </c>
      <c r="AC14" t="s">
        <v>87</v>
      </c>
      <c r="AD14" t="s">
        <v>88</v>
      </c>
      <c r="AE14" t="s">
        <v>127</v>
      </c>
      <c r="AF14" t="s">
        <v>128</v>
      </c>
      <c r="AG14" t="s">
        <v>163</v>
      </c>
      <c r="AH14" t="s">
        <v>164</v>
      </c>
      <c r="AI14" t="s">
        <v>197</v>
      </c>
      <c r="AJ14" t="s">
        <v>198</v>
      </c>
      <c r="AK14" t="s">
        <v>224</v>
      </c>
      <c r="AL14" t="s">
        <v>225</v>
      </c>
      <c r="AM14" t="s">
        <v>253</v>
      </c>
      <c r="AN14" t="s">
        <v>254</v>
      </c>
      <c r="AO14" t="s">
        <v>282</v>
      </c>
      <c r="AP14" t="s">
        <v>283</v>
      </c>
      <c r="AQ14" t="s">
        <v>316</v>
      </c>
      <c r="AR14" t="s">
        <v>317</v>
      </c>
      <c r="AS14" t="s">
        <v>346</v>
      </c>
      <c r="AT14" t="s">
        <v>347</v>
      </c>
      <c r="AU14" t="s">
        <v>372</v>
      </c>
      <c r="AV14" t="s">
        <v>373</v>
      </c>
      <c r="AW14" t="s">
        <v>398</v>
      </c>
      <c r="AX14" t="s">
        <v>399</v>
      </c>
    </row>
    <row r="15" spans="1:50">
      <c r="A15" s="8">
        <f>IFERROR(INDEX(Samples!$B:$J,MATCH(MantisDispenseList!AA15,Samples!$F:$F,0),9),0)</f>
        <v>0</v>
      </c>
      <c r="B15" s="8">
        <f>IFERROR(INDEX(Samples!$B:$J,MATCH(MantisDispenseList!AB15,Samples!$F:$F,0),9),0)</f>
        <v>0</v>
      </c>
      <c r="C15" s="8">
        <f>IFERROR(INDEX(Samples!$B:$J,MATCH(MantisDispenseList!AC15,Samples!$F:$F,0),9),0)</f>
        <v>0</v>
      </c>
      <c r="D15" s="8">
        <f>IFERROR(INDEX(Samples!$B:$J,MATCH(MantisDispenseList!AD15,Samples!$F:$F,0),9),0)</f>
        <v>0</v>
      </c>
      <c r="E15" s="8">
        <f>IFERROR(INDEX(Samples!$B:$J,MATCH(MantisDispenseList!AE15,Samples!$F:$F,0),9),0)</f>
        <v>0</v>
      </c>
      <c r="F15" s="8">
        <f>IFERROR(INDEX(Samples!$B:$J,MATCH(MantisDispenseList!AF15,Samples!$F:$F,0),9),0)</f>
        <v>0</v>
      </c>
      <c r="G15" s="8">
        <f>IFERROR(INDEX(Samples!$B:$J,MATCH(MantisDispenseList!AG15,Samples!$F:$F,0),9),0)</f>
        <v>0</v>
      </c>
      <c r="H15" s="8">
        <f>IFERROR(INDEX(Samples!$B:$J,MATCH(MantisDispenseList!AH15,Samples!$F:$F,0),9),0)</f>
        <v>0</v>
      </c>
      <c r="I15" s="8">
        <f>IFERROR(INDEX(Samples!$B:$J,MATCH(MantisDispenseList!AI15,Samples!$F:$F,0),9),0)</f>
        <v>0</v>
      </c>
      <c r="J15" s="8">
        <f>IFERROR(INDEX(Samples!$B:$J,MATCH(MantisDispenseList!AJ15,Samples!$F:$F,0),9),0)</f>
        <v>0</v>
      </c>
      <c r="K15" s="8">
        <f>IFERROR(INDEX(Samples!$B:$J,MATCH(MantisDispenseList!AK15,Samples!$F:$F,0),9),0)</f>
        <v>0</v>
      </c>
      <c r="L15" s="8">
        <f>IFERROR(INDEX(Samples!$B:$J,MATCH(MantisDispenseList!AL15,Samples!$F:$F,0),9),0)</f>
        <v>0</v>
      </c>
      <c r="M15" s="8">
        <f>IFERROR(INDEX(Samples!$B:$J,MATCH(MantisDispenseList!AM15,Samples!$F:$F,0),9),0)</f>
        <v>0</v>
      </c>
      <c r="N15" s="8">
        <f>IFERROR(INDEX(Samples!$B:$J,MATCH(MantisDispenseList!AN15,Samples!$F:$F,0),9),0)</f>
        <v>0</v>
      </c>
      <c r="O15" s="8">
        <f>IFERROR(INDEX(Samples!$B:$J,MATCH(MantisDispenseList!AO15,Samples!$F:$F,0),9),0)</f>
        <v>0</v>
      </c>
      <c r="P15" s="8">
        <f>IFERROR(INDEX(Samples!$B:$J,MATCH(MantisDispenseList!AP15,Samples!$F:$F,0),9),0)</f>
        <v>0</v>
      </c>
      <c r="Q15" s="8">
        <f>IFERROR(INDEX(Samples!$B:$J,MATCH(MantisDispenseList!AQ15,Samples!$F:$F,0),9),0)</f>
        <v>0</v>
      </c>
      <c r="R15" s="8">
        <f>IFERROR(INDEX(Samples!$B:$J,MATCH(MantisDispenseList!AR15,Samples!$F:$F,0),9),0)</f>
        <v>0</v>
      </c>
      <c r="S15" s="8">
        <f>IFERROR(INDEX(Samples!$B:$J,MATCH(MantisDispenseList!AS15,Samples!$F:$F,0),9),0)</f>
        <v>0</v>
      </c>
      <c r="T15" s="8">
        <f>IFERROR(INDEX(Samples!$B:$J,MATCH(MantisDispenseList!AT15,Samples!$F:$F,0),9),0)</f>
        <v>0</v>
      </c>
      <c r="U15" s="8">
        <f>IFERROR(INDEX(Samples!$B:$J,MATCH(MantisDispenseList!AU15,Samples!$F:$F,0),9),0)</f>
        <v>0</v>
      </c>
      <c r="V15" s="8">
        <f>IFERROR(INDEX(Samples!$B:$J,MATCH(MantisDispenseList!AV15,Samples!$F:$F,0),9),0)</f>
        <v>0</v>
      </c>
      <c r="W15" s="8">
        <f>IFERROR(INDEX(Samples!$B:$J,MATCH(MantisDispenseList!AW15,Samples!$F:$F,0),9),0)</f>
        <v>0</v>
      </c>
      <c r="X15" s="8">
        <f>IFERROR(INDEX(Samples!$B:$J,MATCH(MantisDispenseList!AX15,Samples!$F:$F,0),9),0)</f>
        <v>0</v>
      </c>
      <c r="AA15" t="s">
        <v>49</v>
      </c>
      <c r="AB15" t="s">
        <v>86</v>
      </c>
      <c r="AC15" t="s">
        <v>89</v>
      </c>
      <c r="AD15" t="s">
        <v>91</v>
      </c>
      <c r="AE15" t="s">
        <v>129</v>
      </c>
      <c r="AF15" t="s">
        <v>96</v>
      </c>
      <c r="AG15" t="s">
        <v>165</v>
      </c>
      <c r="AH15" t="s">
        <v>281</v>
      </c>
      <c r="AI15" t="s">
        <v>199</v>
      </c>
      <c r="AJ15" t="s">
        <v>286</v>
      </c>
      <c r="AK15" t="s">
        <v>226</v>
      </c>
      <c r="AL15" t="s">
        <v>291</v>
      </c>
      <c r="AM15" t="s">
        <v>255</v>
      </c>
      <c r="AN15" t="s">
        <v>296</v>
      </c>
      <c r="AO15" t="s">
        <v>284</v>
      </c>
      <c r="AP15" t="s">
        <v>301</v>
      </c>
      <c r="AQ15" t="s">
        <v>318</v>
      </c>
      <c r="AR15" t="s">
        <v>303</v>
      </c>
      <c r="AS15" t="s">
        <v>348</v>
      </c>
      <c r="AT15" t="s">
        <v>305</v>
      </c>
      <c r="AU15" t="s">
        <v>374</v>
      </c>
      <c r="AV15" t="s">
        <v>310</v>
      </c>
      <c r="AW15" t="s">
        <v>400</v>
      </c>
      <c r="AX15" t="s">
        <v>315</v>
      </c>
    </row>
    <row r="16" spans="1:50">
      <c r="A16" s="8">
        <f>IFERROR(INDEX(Samples!$B:$J,MATCH(MantisDispenseList!AA16,Samples!$F:$F,0),9),0)</f>
        <v>0</v>
      </c>
      <c r="B16" s="8">
        <f>IFERROR(INDEX(Samples!$B:$J,MATCH(MantisDispenseList!AB16,Samples!$F:$F,0),9),0)</f>
        <v>0</v>
      </c>
      <c r="C16" s="8">
        <f>IFERROR(INDEX(Samples!$B:$J,MATCH(MantisDispenseList!AC16,Samples!$F:$F,0),9),0)</f>
        <v>0</v>
      </c>
      <c r="D16" s="8">
        <f>IFERROR(INDEX(Samples!$B:$J,MATCH(MantisDispenseList!AD16,Samples!$F:$F,0),9),0)</f>
        <v>0</v>
      </c>
      <c r="E16" s="8">
        <f>IFERROR(INDEX(Samples!$B:$J,MATCH(MantisDispenseList!AE16,Samples!$F:$F,0),9),0)</f>
        <v>0</v>
      </c>
      <c r="F16" s="8">
        <f>IFERROR(INDEX(Samples!$B:$J,MATCH(MantisDispenseList!AF16,Samples!$F:$F,0),9),0)</f>
        <v>0</v>
      </c>
      <c r="G16" s="8">
        <f>IFERROR(INDEX(Samples!$B:$J,MATCH(MantisDispenseList!AG16,Samples!$F:$F,0),9),0)</f>
        <v>0</v>
      </c>
      <c r="H16" s="8">
        <f>IFERROR(INDEX(Samples!$B:$J,MATCH(MantisDispenseList!AH16,Samples!$F:$F,0),9),0)</f>
        <v>0</v>
      </c>
      <c r="I16" s="8">
        <f>IFERROR(INDEX(Samples!$B:$J,MATCH(MantisDispenseList!AI16,Samples!$F:$F,0),9),0)</f>
        <v>0</v>
      </c>
      <c r="J16" s="8">
        <f>IFERROR(INDEX(Samples!$B:$J,MATCH(MantisDispenseList!AJ16,Samples!$F:$F,0),9),0)</f>
        <v>0</v>
      </c>
      <c r="K16" s="8">
        <f>IFERROR(INDEX(Samples!$B:$J,MATCH(MantisDispenseList!AK16,Samples!$F:$F,0),9),0)</f>
        <v>0</v>
      </c>
      <c r="L16" s="8">
        <f>IFERROR(INDEX(Samples!$B:$J,MATCH(MantisDispenseList!AL16,Samples!$F:$F,0),9),0)</f>
        <v>0</v>
      </c>
      <c r="M16" s="8">
        <f>IFERROR(INDEX(Samples!$B:$J,MATCH(MantisDispenseList!AM16,Samples!$F:$F,0),9),0)</f>
        <v>0</v>
      </c>
      <c r="N16" s="8">
        <f>IFERROR(INDEX(Samples!$B:$J,MATCH(MantisDispenseList!AN16,Samples!$F:$F,0),9),0)</f>
        <v>0</v>
      </c>
      <c r="O16" s="8">
        <f>IFERROR(INDEX(Samples!$B:$J,MATCH(MantisDispenseList!AO16,Samples!$F:$F,0),9),0)</f>
        <v>0</v>
      </c>
      <c r="P16" s="8">
        <f>IFERROR(INDEX(Samples!$B:$J,MATCH(MantisDispenseList!AP16,Samples!$F:$F,0),9),0)</f>
        <v>0</v>
      </c>
      <c r="Q16" s="8">
        <f>IFERROR(INDEX(Samples!$B:$J,MATCH(MantisDispenseList!AQ16,Samples!$F:$F,0),9),0)</f>
        <v>0</v>
      </c>
      <c r="R16" s="8">
        <f>IFERROR(INDEX(Samples!$B:$J,MATCH(MantisDispenseList!AR16,Samples!$F:$F,0),9),0)</f>
        <v>0</v>
      </c>
      <c r="S16" s="8">
        <f>IFERROR(INDEX(Samples!$B:$J,MATCH(MantisDispenseList!AS16,Samples!$F:$F,0),9),0)</f>
        <v>0</v>
      </c>
      <c r="T16" s="8">
        <f>IFERROR(INDEX(Samples!$B:$J,MATCH(MantisDispenseList!AT16,Samples!$F:$F,0),9),0)</f>
        <v>0</v>
      </c>
      <c r="U16" s="8">
        <f>IFERROR(INDEX(Samples!$B:$J,MATCH(MantisDispenseList!AU16,Samples!$F:$F,0),9),0)</f>
        <v>0</v>
      </c>
      <c r="V16" s="8">
        <f>IFERROR(INDEX(Samples!$B:$J,MATCH(MantisDispenseList!AV16,Samples!$F:$F,0),9),0)</f>
        <v>0</v>
      </c>
      <c r="W16" s="8">
        <f>IFERROR(INDEX(Samples!$B:$J,MATCH(MantisDispenseList!AW16,Samples!$F:$F,0),9),0)</f>
        <v>0</v>
      </c>
      <c r="X16" s="8">
        <f>IFERROR(INDEX(Samples!$B:$J,MATCH(MantisDispenseList!AX16,Samples!$F:$F,0),9),0)</f>
        <v>0</v>
      </c>
      <c r="AA16" t="s">
        <v>52</v>
      </c>
      <c r="AB16" t="s">
        <v>53</v>
      </c>
      <c r="AC16" t="s">
        <v>92</v>
      </c>
      <c r="AD16" t="s">
        <v>93</v>
      </c>
      <c r="AE16" t="s">
        <v>134</v>
      </c>
      <c r="AF16" t="s">
        <v>135</v>
      </c>
      <c r="AG16" t="s">
        <v>167</v>
      </c>
      <c r="AH16" t="s">
        <v>168</v>
      </c>
      <c r="AI16" t="s">
        <v>201</v>
      </c>
      <c r="AJ16" t="s">
        <v>202</v>
      </c>
      <c r="AK16" t="s">
        <v>228</v>
      </c>
      <c r="AL16" t="s">
        <v>229</v>
      </c>
      <c r="AM16" t="s">
        <v>257</v>
      </c>
      <c r="AN16" t="s">
        <v>258</v>
      </c>
      <c r="AO16" t="s">
        <v>287</v>
      </c>
      <c r="AP16" t="s">
        <v>288</v>
      </c>
      <c r="AQ16" t="s">
        <v>321</v>
      </c>
      <c r="AR16" t="s">
        <v>322</v>
      </c>
      <c r="AS16" t="s">
        <v>350</v>
      </c>
      <c r="AT16" t="s">
        <v>351</v>
      </c>
      <c r="AU16" t="s">
        <v>376</v>
      </c>
      <c r="AV16" t="s">
        <v>377</v>
      </c>
      <c r="AW16" t="s">
        <v>402</v>
      </c>
      <c r="AX16" t="s">
        <v>403</v>
      </c>
    </row>
    <row r="17" spans="1:50">
      <c r="A17" s="8">
        <f>IFERROR(INDEX(Samples!$B:$J,MATCH(MantisDispenseList!AA17,Samples!$F:$F,0),9),0)</f>
        <v>0</v>
      </c>
      <c r="B17" s="8">
        <f>IFERROR(INDEX(Samples!$B:$J,MATCH(MantisDispenseList!AB17,Samples!$F:$F,0),9),0)</f>
        <v>0</v>
      </c>
      <c r="C17" s="8">
        <f>IFERROR(INDEX(Samples!$B:$J,MATCH(MantisDispenseList!AC17,Samples!$F:$F,0),9),0)</f>
        <v>0</v>
      </c>
      <c r="D17" s="8">
        <f>IFERROR(INDEX(Samples!$B:$J,MATCH(MantisDispenseList!AD17,Samples!$F:$F,0),9),0)</f>
        <v>0</v>
      </c>
      <c r="E17" s="8">
        <f>IFERROR(INDEX(Samples!$B:$J,MATCH(MantisDispenseList!AE17,Samples!$F:$F,0),9),0)</f>
        <v>0</v>
      </c>
      <c r="F17" s="8">
        <f>IFERROR(INDEX(Samples!$B:$J,MATCH(MantisDispenseList!AF17,Samples!$F:$F,0),9),0)</f>
        <v>0</v>
      </c>
      <c r="G17" s="8">
        <f>IFERROR(INDEX(Samples!$B:$J,MATCH(MantisDispenseList!AG17,Samples!$F:$F,0),9),0)</f>
        <v>0</v>
      </c>
      <c r="H17" s="8">
        <f>IFERROR(INDEX(Samples!$B:$J,MATCH(MantisDispenseList!AH17,Samples!$F:$F,0),9),0)</f>
        <v>0</v>
      </c>
      <c r="I17" s="8">
        <f>IFERROR(INDEX(Samples!$B:$J,MATCH(MantisDispenseList!AI17,Samples!$F:$F,0),9),0)</f>
        <v>0</v>
      </c>
      <c r="J17" s="8">
        <f>IFERROR(INDEX(Samples!$B:$J,MATCH(MantisDispenseList!AJ17,Samples!$F:$F,0),9),0)</f>
        <v>0</v>
      </c>
      <c r="K17" s="8">
        <f>IFERROR(INDEX(Samples!$B:$J,MATCH(MantisDispenseList!AK17,Samples!$F:$F,0),9),0)</f>
        <v>0</v>
      </c>
      <c r="L17" s="8">
        <f>IFERROR(INDEX(Samples!$B:$J,MATCH(MantisDispenseList!AL17,Samples!$F:$F,0),9),0)</f>
        <v>0</v>
      </c>
      <c r="M17" s="8">
        <f>IFERROR(INDEX(Samples!$B:$J,MATCH(MantisDispenseList!AM17,Samples!$F:$F,0),9),0)</f>
        <v>0</v>
      </c>
      <c r="N17" s="8">
        <f>IFERROR(INDEX(Samples!$B:$J,MATCH(MantisDispenseList!AN17,Samples!$F:$F,0),9),0)</f>
        <v>0</v>
      </c>
      <c r="O17" s="8">
        <f>IFERROR(INDEX(Samples!$B:$J,MATCH(MantisDispenseList!AO17,Samples!$F:$F,0),9),0)</f>
        <v>0</v>
      </c>
      <c r="P17" s="8">
        <f>IFERROR(INDEX(Samples!$B:$J,MATCH(MantisDispenseList!AP17,Samples!$F:$F,0),9),0)</f>
        <v>0</v>
      </c>
      <c r="Q17" s="8">
        <f>IFERROR(INDEX(Samples!$B:$J,MATCH(MantisDispenseList!AQ17,Samples!$F:$F,0),9),0)</f>
        <v>0</v>
      </c>
      <c r="R17" s="8">
        <f>IFERROR(INDEX(Samples!$B:$J,MATCH(MantisDispenseList!AR17,Samples!$F:$F,0),9),0)</f>
        <v>0</v>
      </c>
      <c r="S17" s="8">
        <f>IFERROR(INDEX(Samples!$B:$J,MATCH(MantisDispenseList!AS17,Samples!$F:$F,0),9),0)</f>
        <v>0</v>
      </c>
      <c r="T17" s="8">
        <f>IFERROR(INDEX(Samples!$B:$J,MATCH(MantisDispenseList!AT17,Samples!$F:$F,0),9),0)</f>
        <v>0</v>
      </c>
      <c r="U17" s="8">
        <f>IFERROR(INDEX(Samples!$B:$J,MATCH(MantisDispenseList!AU17,Samples!$F:$F,0),9),0)</f>
        <v>0</v>
      </c>
      <c r="V17" s="8">
        <f>IFERROR(INDEX(Samples!$B:$J,MATCH(MantisDispenseList!AV17,Samples!$F:$F,0),9),0)</f>
        <v>0</v>
      </c>
      <c r="W17" s="8">
        <f>IFERROR(INDEX(Samples!$B:$J,MATCH(MantisDispenseList!AW17,Samples!$F:$F,0),9),0)</f>
        <v>0</v>
      </c>
      <c r="X17" s="8">
        <f>IFERROR(INDEX(Samples!$B:$J,MATCH(MantisDispenseList!AX17,Samples!$F:$F,0),9),0)</f>
        <v>0</v>
      </c>
      <c r="AA17" t="s">
        <v>54</v>
      </c>
      <c r="AB17" t="s">
        <v>102</v>
      </c>
      <c r="AC17" t="s">
        <v>94</v>
      </c>
      <c r="AD17" t="s">
        <v>107</v>
      </c>
      <c r="AE17" t="s">
        <v>136</v>
      </c>
      <c r="AF17" t="s">
        <v>109</v>
      </c>
      <c r="AG17" t="s">
        <v>169</v>
      </c>
      <c r="AH17" t="s">
        <v>320</v>
      </c>
      <c r="AI17" t="s">
        <v>203</v>
      </c>
      <c r="AJ17" t="s">
        <v>325</v>
      </c>
      <c r="AK17" t="s">
        <v>230</v>
      </c>
      <c r="AL17" t="s">
        <v>330</v>
      </c>
      <c r="AM17" t="s">
        <v>259</v>
      </c>
      <c r="AN17" t="s">
        <v>335</v>
      </c>
      <c r="AO17" t="s">
        <v>289</v>
      </c>
      <c r="AP17" t="s">
        <v>336</v>
      </c>
      <c r="AQ17" t="s">
        <v>323</v>
      </c>
      <c r="AR17" t="s">
        <v>337</v>
      </c>
      <c r="AS17" t="s">
        <v>352</v>
      </c>
      <c r="AT17" t="s">
        <v>341</v>
      </c>
      <c r="AU17" t="s">
        <v>378</v>
      </c>
      <c r="AV17" t="s">
        <v>345</v>
      </c>
      <c r="AW17" t="s">
        <v>404</v>
      </c>
      <c r="AX17" t="s">
        <v>349</v>
      </c>
    </row>
    <row r="18" spans="1:50">
      <c r="A18" s="8">
        <f>IFERROR(INDEX(Samples!$B:$J,MATCH(MantisDispenseList!AA18,Samples!$F:$F,0),9),0)</f>
        <v>0</v>
      </c>
      <c r="B18" s="8">
        <f>IFERROR(INDEX(Samples!$B:$J,MATCH(MantisDispenseList!AB18,Samples!$F:$F,0),9),0)</f>
        <v>0</v>
      </c>
      <c r="C18" s="8">
        <f>IFERROR(INDEX(Samples!$B:$J,MATCH(MantisDispenseList!AC18,Samples!$F:$F,0),9),0)</f>
        <v>0</v>
      </c>
      <c r="D18" s="8">
        <f>IFERROR(INDEX(Samples!$B:$J,MATCH(MantisDispenseList!AD18,Samples!$F:$F,0),9),0)</f>
        <v>0</v>
      </c>
      <c r="E18" s="8">
        <f>IFERROR(INDEX(Samples!$B:$J,MATCH(MantisDispenseList!AE18,Samples!$F:$F,0),9),0)</f>
        <v>0</v>
      </c>
      <c r="F18" s="8">
        <f>IFERROR(INDEX(Samples!$B:$J,MATCH(MantisDispenseList!AF18,Samples!$F:$F,0),9),0)</f>
        <v>0</v>
      </c>
      <c r="G18" s="8">
        <f>IFERROR(INDEX(Samples!$B:$J,MATCH(MantisDispenseList!AG18,Samples!$F:$F,0),9),0)</f>
        <v>0</v>
      </c>
      <c r="H18" s="8">
        <f>IFERROR(INDEX(Samples!$B:$J,MATCH(MantisDispenseList!AH18,Samples!$F:$F,0),9),0)</f>
        <v>0</v>
      </c>
      <c r="I18" s="8">
        <f>IFERROR(INDEX(Samples!$B:$J,MATCH(MantisDispenseList!AI18,Samples!$F:$F,0),9),0)</f>
        <v>0</v>
      </c>
      <c r="J18" s="8">
        <f>IFERROR(INDEX(Samples!$B:$J,MATCH(MantisDispenseList!AJ18,Samples!$F:$F,0),9),0)</f>
        <v>0</v>
      </c>
      <c r="K18" s="8">
        <f>IFERROR(INDEX(Samples!$B:$J,MATCH(MantisDispenseList!AK18,Samples!$F:$F,0),9),0)</f>
        <v>0</v>
      </c>
      <c r="L18" s="8">
        <f>IFERROR(INDEX(Samples!$B:$J,MATCH(MantisDispenseList!AL18,Samples!$F:$F,0),9),0)</f>
        <v>0</v>
      </c>
      <c r="M18" s="8">
        <f>IFERROR(INDEX(Samples!$B:$J,MATCH(MantisDispenseList!AM18,Samples!$F:$F,0),9),0)</f>
        <v>0</v>
      </c>
      <c r="N18" s="8">
        <f>IFERROR(INDEX(Samples!$B:$J,MATCH(MantisDispenseList!AN18,Samples!$F:$F,0),9),0)</f>
        <v>0</v>
      </c>
      <c r="O18" s="8">
        <f>IFERROR(INDEX(Samples!$B:$J,MATCH(MantisDispenseList!AO18,Samples!$F:$F,0),9),0)</f>
        <v>0</v>
      </c>
      <c r="P18" s="8">
        <f>IFERROR(INDEX(Samples!$B:$J,MATCH(MantisDispenseList!AP18,Samples!$F:$F,0),9),0)</f>
        <v>0</v>
      </c>
      <c r="Q18" s="8">
        <f>IFERROR(INDEX(Samples!$B:$J,MATCH(MantisDispenseList!AQ18,Samples!$F:$F,0),9),0)</f>
        <v>0</v>
      </c>
      <c r="R18" s="8">
        <f>IFERROR(INDEX(Samples!$B:$J,MATCH(MantisDispenseList!AR18,Samples!$F:$F,0),9),0)</f>
        <v>0</v>
      </c>
      <c r="S18" s="8">
        <f>IFERROR(INDEX(Samples!$B:$J,MATCH(MantisDispenseList!AS18,Samples!$F:$F,0),9),0)</f>
        <v>0</v>
      </c>
      <c r="T18" s="8">
        <f>IFERROR(INDEX(Samples!$B:$J,MATCH(MantisDispenseList!AT18,Samples!$F:$F,0),9),0)</f>
        <v>0</v>
      </c>
      <c r="U18" s="8">
        <f>IFERROR(INDEX(Samples!$B:$J,MATCH(MantisDispenseList!AU18,Samples!$F:$F,0),9),0)</f>
        <v>0</v>
      </c>
      <c r="V18" s="8">
        <f>IFERROR(INDEX(Samples!$B:$J,MATCH(MantisDispenseList!AV18,Samples!$F:$F,0),9),0)</f>
        <v>0</v>
      </c>
      <c r="W18" s="8">
        <f>IFERROR(INDEX(Samples!$B:$J,MATCH(MantisDispenseList!AW18,Samples!$F:$F,0),9),0)</f>
        <v>0</v>
      </c>
      <c r="X18" s="8">
        <f>IFERROR(INDEX(Samples!$B:$J,MATCH(MantisDispenseList!AX18,Samples!$F:$F,0),9),0)</f>
        <v>0</v>
      </c>
      <c r="AA18" t="s">
        <v>58</v>
      </c>
      <c r="AB18" t="s">
        <v>59</v>
      </c>
      <c r="AC18" t="s">
        <v>97</v>
      </c>
      <c r="AD18" t="s">
        <v>98</v>
      </c>
      <c r="AE18" t="s">
        <v>139</v>
      </c>
      <c r="AF18" t="s">
        <v>140</v>
      </c>
      <c r="AG18" t="s">
        <v>172</v>
      </c>
      <c r="AH18" t="s">
        <v>173</v>
      </c>
      <c r="AI18" t="s">
        <v>205</v>
      </c>
      <c r="AJ18" t="s">
        <v>206</v>
      </c>
      <c r="AK18" t="s">
        <v>232</v>
      </c>
      <c r="AL18" t="s">
        <v>233</v>
      </c>
      <c r="AM18" t="s">
        <v>261</v>
      </c>
      <c r="AN18" t="s">
        <v>262</v>
      </c>
      <c r="AO18" t="s">
        <v>292</v>
      </c>
      <c r="AP18" t="s">
        <v>293</v>
      </c>
      <c r="AQ18" t="s">
        <v>326</v>
      </c>
      <c r="AR18" t="s">
        <v>327</v>
      </c>
      <c r="AS18" t="s">
        <v>354</v>
      </c>
      <c r="AT18" t="s">
        <v>355</v>
      </c>
      <c r="AU18" t="s">
        <v>380</v>
      </c>
      <c r="AV18" t="s">
        <v>381</v>
      </c>
      <c r="AW18" t="s">
        <v>406</v>
      </c>
      <c r="AX18" t="s">
        <v>407</v>
      </c>
    </row>
    <row r="19" spans="1:50">
      <c r="A19" s="8">
        <f>IFERROR(INDEX(Samples!$B:$J,MATCH(MantisDispenseList!AA19,Samples!$F:$F,0),9),0)</f>
        <v>0</v>
      </c>
      <c r="B19" s="8">
        <f>IFERROR(INDEX(Samples!$B:$J,MATCH(MantisDispenseList!AB19,Samples!$F:$F,0),9),0)</f>
        <v>0</v>
      </c>
      <c r="C19" s="8">
        <f>IFERROR(INDEX(Samples!$B:$J,MATCH(MantisDispenseList!AC19,Samples!$F:$F,0),9),0)</f>
        <v>0</v>
      </c>
      <c r="D19" s="8">
        <f>IFERROR(INDEX(Samples!$B:$J,MATCH(MantisDispenseList!AD19,Samples!$F:$F,0),9),0)</f>
        <v>0</v>
      </c>
      <c r="E19" s="8">
        <f>IFERROR(INDEX(Samples!$B:$J,MATCH(MantisDispenseList!AE19,Samples!$F:$F,0),9),0)</f>
        <v>0</v>
      </c>
      <c r="F19" s="8">
        <f>IFERROR(INDEX(Samples!$B:$J,MATCH(MantisDispenseList!AF19,Samples!$F:$F,0),9),0)</f>
        <v>0</v>
      </c>
      <c r="G19" s="8">
        <f>IFERROR(INDEX(Samples!$B:$J,MATCH(MantisDispenseList!AG19,Samples!$F:$F,0),9),0)</f>
        <v>0</v>
      </c>
      <c r="H19" s="8">
        <f>IFERROR(INDEX(Samples!$B:$J,MATCH(MantisDispenseList!AH19,Samples!$F:$F,0),9),0)</f>
        <v>0</v>
      </c>
      <c r="I19" s="8">
        <f>IFERROR(INDEX(Samples!$B:$J,MATCH(MantisDispenseList!AI19,Samples!$F:$F,0),9),0)</f>
        <v>0</v>
      </c>
      <c r="J19" s="8">
        <f>IFERROR(INDEX(Samples!$B:$J,MATCH(MantisDispenseList!AJ19,Samples!$F:$F,0),9),0)</f>
        <v>0</v>
      </c>
      <c r="K19" s="8">
        <f>IFERROR(INDEX(Samples!$B:$J,MATCH(MantisDispenseList!AK19,Samples!$F:$F,0),9),0)</f>
        <v>0</v>
      </c>
      <c r="L19" s="8">
        <f>IFERROR(INDEX(Samples!$B:$J,MATCH(MantisDispenseList!AL19,Samples!$F:$F,0),9),0)</f>
        <v>0</v>
      </c>
      <c r="M19" s="8">
        <f>IFERROR(INDEX(Samples!$B:$J,MATCH(MantisDispenseList!AM19,Samples!$F:$F,0),9),0)</f>
        <v>0</v>
      </c>
      <c r="N19" s="8">
        <f>IFERROR(INDEX(Samples!$B:$J,MATCH(MantisDispenseList!AN19,Samples!$F:$F,0),9),0)</f>
        <v>0</v>
      </c>
      <c r="O19" s="8">
        <f>IFERROR(INDEX(Samples!$B:$J,MATCH(MantisDispenseList!AO19,Samples!$F:$F,0),9),0)</f>
        <v>0</v>
      </c>
      <c r="P19" s="8">
        <f>IFERROR(INDEX(Samples!$B:$J,MATCH(MantisDispenseList!AP19,Samples!$F:$F,0),9),0)</f>
        <v>0</v>
      </c>
      <c r="Q19" s="8">
        <f>IFERROR(INDEX(Samples!$B:$J,MATCH(MantisDispenseList!AQ19,Samples!$F:$F,0),9),0)</f>
        <v>0</v>
      </c>
      <c r="R19" s="8">
        <f>IFERROR(INDEX(Samples!$B:$J,MATCH(MantisDispenseList!AR19,Samples!$F:$F,0),9),0)</f>
        <v>0</v>
      </c>
      <c r="S19" s="8">
        <f>IFERROR(INDEX(Samples!$B:$J,MATCH(MantisDispenseList!AS19,Samples!$F:$F,0),9),0)</f>
        <v>0</v>
      </c>
      <c r="T19" s="8">
        <f>IFERROR(INDEX(Samples!$B:$J,MATCH(MantisDispenseList!AT19,Samples!$F:$F,0),9),0)</f>
        <v>0</v>
      </c>
      <c r="U19" s="8">
        <f>IFERROR(INDEX(Samples!$B:$J,MATCH(MantisDispenseList!AU19,Samples!$F:$F,0),9),0)</f>
        <v>0</v>
      </c>
      <c r="V19" s="8">
        <f>IFERROR(INDEX(Samples!$B:$J,MATCH(MantisDispenseList!AV19,Samples!$F:$F,0),9),0)</f>
        <v>0</v>
      </c>
      <c r="W19" s="8">
        <f>IFERROR(INDEX(Samples!$B:$J,MATCH(MantisDispenseList!AW19,Samples!$F:$F,0),9),0)</f>
        <v>0</v>
      </c>
      <c r="X19" s="8">
        <f>IFERROR(INDEX(Samples!$B:$J,MATCH(MantisDispenseList!AX19,Samples!$F:$F,0),9),0)</f>
        <v>0</v>
      </c>
      <c r="AA19" t="s">
        <v>60</v>
      </c>
      <c r="AB19" t="s">
        <v>115</v>
      </c>
      <c r="AC19" t="s">
        <v>99</v>
      </c>
      <c r="AD19" t="s">
        <v>121</v>
      </c>
      <c r="AE19" t="s">
        <v>141</v>
      </c>
      <c r="AF19" t="s">
        <v>126</v>
      </c>
      <c r="AG19" t="s">
        <v>174</v>
      </c>
      <c r="AH19" t="s">
        <v>353</v>
      </c>
      <c r="AI19" t="s">
        <v>207</v>
      </c>
      <c r="AJ19" t="s">
        <v>357</v>
      </c>
      <c r="AK19" t="s">
        <v>234</v>
      </c>
      <c r="AL19" t="s">
        <v>361</v>
      </c>
      <c r="AM19" t="s">
        <v>263</v>
      </c>
      <c r="AN19" t="s">
        <v>362</v>
      </c>
      <c r="AO19" t="s">
        <v>294</v>
      </c>
      <c r="AP19" t="s">
        <v>363</v>
      </c>
      <c r="AQ19" t="s">
        <v>328</v>
      </c>
      <c r="AR19" t="s">
        <v>367</v>
      </c>
      <c r="AS19" t="s">
        <v>356</v>
      </c>
      <c r="AT19" t="s">
        <v>371</v>
      </c>
      <c r="AU19" t="s">
        <v>382</v>
      </c>
      <c r="AV19" t="s">
        <v>375</v>
      </c>
      <c r="AW19" t="s">
        <v>408</v>
      </c>
      <c r="AX19" t="s">
        <v>379</v>
      </c>
    </row>
    <row r="20" spans="1:50">
      <c r="A20" s="8">
        <f>IFERROR(INDEX(Samples!$B:$J,MATCH(MantisDispenseList!AA20,Samples!$F:$F,0),9),0)</f>
        <v>0</v>
      </c>
      <c r="B20" s="8">
        <f>IFERROR(INDEX(Samples!$B:$J,MATCH(MantisDispenseList!AB20,Samples!$F:$F,0),9),0)</f>
        <v>0</v>
      </c>
      <c r="C20" s="8">
        <f>IFERROR(INDEX(Samples!$B:$J,MATCH(MantisDispenseList!AC20,Samples!$F:$F,0),9),0)</f>
        <v>0</v>
      </c>
      <c r="D20" s="8">
        <f>IFERROR(INDEX(Samples!$B:$J,MATCH(MantisDispenseList!AD20,Samples!$F:$F,0),9),0)</f>
        <v>0</v>
      </c>
      <c r="E20" s="8">
        <f>IFERROR(INDEX(Samples!$B:$J,MATCH(MantisDispenseList!AE20,Samples!$F:$F,0),9),0)</f>
        <v>0</v>
      </c>
      <c r="F20" s="8">
        <f>IFERROR(INDEX(Samples!$B:$J,MATCH(MantisDispenseList!AF20,Samples!$F:$F,0),9),0)</f>
        <v>0</v>
      </c>
      <c r="G20" s="8">
        <f>IFERROR(INDEX(Samples!$B:$J,MATCH(MantisDispenseList!AG20,Samples!$F:$F,0),9),0)</f>
        <v>0</v>
      </c>
      <c r="H20" s="8">
        <f>IFERROR(INDEX(Samples!$B:$J,MATCH(MantisDispenseList!AH20,Samples!$F:$F,0),9),0)</f>
        <v>0</v>
      </c>
      <c r="I20" s="8">
        <f>IFERROR(INDEX(Samples!$B:$J,MATCH(MantisDispenseList!AI20,Samples!$F:$F,0),9),0)</f>
        <v>0</v>
      </c>
      <c r="J20" s="8">
        <f>IFERROR(INDEX(Samples!$B:$J,MATCH(MantisDispenseList!AJ20,Samples!$F:$F,0),9),0)</f>
        <v>0</v>
      </c>
      <c r="K20" s="8">
        <f>IFERROR(INDEX(Samples!$B:$J,MATCH(MantisDispenseList!AK20,Samples!$F:$F,0),9),0)</f>
        <v>0</v>
      </c>
      <c r="L20" s="8">
        <f>IFERROR(INDEX(Samples!$B:$J,MATCH(MantisDispenseList!AL20,Samples!$F:$F,0),9),0)</f>
        <v>0</v>
      </c>
      <c r="M20" s="8">
        <f>IFERROR(INDEX(Samples!$B:$J,MATCH(MantisDispenseList!AM20,Samples!$F:$F,0),9),0)</f>
        <v>0</v>
      </c>
      <c r="N20" s="8">
        <f>IFERROR(INDEX(Samples!$B:$J,MATCH(MantisDispenseList!AN20,Samples!$F:$F,0),9),0)</f>
        <v>0</v>
      </c>
      <c r="O20" s="8">
        <f>IFERROR(INDEX(Samples!$B:$J,MATCH(MantisDispenseList!AO20,Samples!$F:$F,0),9),0)</f>
        <v>0</v>
      </c>
      <c r="P20" s="8">
        <f>IFERROR(INDEX(Samples!$B:$J,MATCH(MantisDispenseList!AP20,Samples!$F:$F,0),9),0)</f>
        <v>0</v>
      </c>
      <c r="Q20" s="8">
        <f>IFERROR(INDEX(Samples!$B:$J,MATCH(MantisDispenseList!AQ20,Samples!$F:$F,0),9),0)</f>
        <v>0</v>
      </c>
      <c r="R20" s="8">
        <f>IFERROR(INDEX(Samples!$B:$J,MATCH(MantisDispenseList!AR20,Samples!$F:$F,0),9),0)</f>
        <v>0</v>
      </c>
      <c r="S20" s="8">
        <f>IFERROR(INDEX(Samples!$B:$J,MATCH(MantisDispenseList!AS20,Samples!$F:$F,0),9),0)</f>
        <v>0</v>
      </c>
      <c r="T20" s="8">
        <f>IFERROR(INDEX(Samples!$B:$J,MATCH(MantisDispenseList!AT20,Samples!$F:$F,0),9),0)</f>
        <v>0</v>
      </c>
      <c r="U20" s="8">
        <f>IFERROR(INDEX(Samples!$B:$J,MATCH(MantisDispenseList!AU20,Samples!$F:$F,0),9),0)</f>
        <v>0</v>
      </c>
      <c r="V20" s="8">
        <f>IFERROR(INDEX(Samples!$B:$J,MATCH(MantisDispenseList!AV20,Samples!$F:$F,0),9),0)</f>
        <v>0</v>
      </c>
      <c r="W20" s="8">
        <f>IFERROR(INDEX(Samples!$B:$J,MATCH(MantisDispenseList!AW20,Samples!$F:$F,0),9),0)</f>
        <v>0</v>
      </c>
      <c r="X20" s="8">
        <f>IFERROR(INDEX(Samples!$B:$J,MATCH(MantisDispenseList!AX20,Samples!$F:$F,0),9),0)</f>
        <v>0</v>
      </c>
      <c r="AA20" t="s">
        <v>63</v>
      </c>
      <c r="AB20" t="s">
        <v>64</v>
      </c>
      <c r="AC20" t="s">
        <v>103</v>
      </c>
      <c r="AD20" t="s">
        <v>104</v>
      </c>
      <c r="AE20" t="s">
        <v>145</v>
      </c>
      <c r="AF20" t="s">
        <v>146</v>
      </c>
      <c r="AG20" t="s">
        <v>176</v>
      </c>
      <c r="AH20" t="s">
        <v>177</v>
      </c>
      <c r="AI20" t="s">
        <v>209</v>
      </c>
      <c r="AJ20" t="s">
        <v>210</v>
      </c>
      <c r="AK20" t="s">
        <v>236</v>
      </c>
      <c r="AL20" t="s">
        <v>237</v>
      </c>
      <c r="AM20" t="s">
        <v>265</v>
      </c>
      <c r="AN20" t="s">
        <v>266</v>
      </c>
      <c r="AO20" t="s">
        <v>297</v>
      </c>
      <c r="AP20" t="s">
        <v>298</v>
      </c>
      <c r="AQ20" t="s">
        <v>331</v>
      </c>
      <c r="AR20" t="s">
        <v>332</v>
      </c>
      <c r="AS20" t="s">
        <v>358</v>
      </c>
      <c r="AT20" t="s">
        <v>359</v>
      </c>
      <c r="AU20" t="s">
        <v>384</v>
      </c>
      <c r="AV20" t="s">
        <v>385</v>
      </c>
      <c r="AW20" t="s">
        <v>410</v>
      </c>
      <c r="AX20" t="s">
        <v>411</v>
      </c>
    </row>
    <row r="21" spans="1:50">
      <c r="A21" s="8">
        <f>IFERROR(INDEX(Samples!$B:$J,MATCH(MantisDispenseList!AA21,Samples!$F:$F,0),9),0)</f>
        <v>0</v>
      </c>
      <c r="B21" s="8">
        <f>IFERROR(INDEX(Samples!$B:$J,MATCH(MantisDispenseList!AB21,Samples!$F:$F,0),9),0)</f>
        <v>0</v>
      </c>
      <c r="C21" s="8">
        <f>IFERROR(INDEX(Samples!$B:$J,MATCH(MantisDispenseList!AC21,Samples!$F:$F,0),9),0)</f>
        <v>0</v>
      </c>
      <c r="D21" s="8">
        <f>IFERROR(INDEX(Samples!$B:$J,MATCH(MantisDispenseList!AD21,Samples!$F:$F,0),9),0)</f>
        <v>0</v>
      </c>
      <c r="E21" s="8">
        <f>IFERROR(INDEX(Samples!$B:$J,MATCH(MantisDispenseList!AE21,Samples!$F:$F,0),9),0)</f>
        <v>0</v>
      </c>
      <c r="F21" s="8">
        <f>IFERROR(INDEX(Samples!$B:$J,MATCH(MantisDispenseList!AF21,Samples!$F:$F,0),9),0)</f>
        <v>0</v>
      </c>
      <c r="G21" s="8">
        <f>IFERROR(INDEX(Samples!$B:$J,MATCH(MantisDispenseList!AG21,Samples!$F:$F,0),9),0)</f>
        <v>0</v>
      </c>
      <c r="H21" s="8">
        <f>IFERROR(INDEX(Samples!$B:$J,MATCH(MantisDispenseList!AH21,Samples!$F:$F,0),9),0)</f>
        <v>0</v>
      </c>
      <c r="I21" s="8">
        <f>IFERROR(INDEX(Samples!$B:$J,MATCH(MantisDispenseList!AI21,Samples!$F:$F,0),9),0)</f>
        <v>0</v>
      </c>
      <c r="J21" s="8">
        <f>IFERROR(INDEX(Samples!$B:$J,MATCH(MantisDispenseList!AJ21,Samples!$F:$F,0),9),0)</f>
        <v>0</v>
      </c>
      <c r="K21" s="8">
        <f>IFERROR(INDEX(Samples!$B:$J,MATCH(MantisDispenseList!AK21,Samples!$F:$F,0),9),0)</f>
        <v>0</v>
      </c>
      <c r="L21" s="8">
        <f>IFERROR(INDEX(Samples!$B:$J,MATCH(MantisDispenseList!AL21,Samples!$F:$F,0),9),0)</f>
        <v>0</v>
      </c>
      <c r="M21" s="8">
        <f>IFERROR(INDEX(Samples!$B:$J,MATCH(MantisDispenseList!AM21,Samples!$F:$F,0),9),0)</f>
        <v>0</v>
      </c>
      <c r="N21" s="8">
        <f>IFERROR(INDEX(Samples!$B:$J,MATCH(MantisDispenseList!AN21,Samples!$F:$F,0),9),0)</f>
        <v>0</v>
      </c>
      <c r="O21" s="8">
        <f>IFERROR(INDEX(Samples!$B:$J,MATCH(MantisDispenseList!AO21,Samples!$F:$F,0),9),0)</f>
        <v>0</v>
      </c>
      <c r="P21" s="8">
        <f>IFERROR(INDEX(Samples!$B:$J,MATCH(MantisDispenseList!AP21,Samples!$F:$F,0),9),0)</f>
        <v>0</v>
      </c>
      <c r="Q21" s="8">
        <f>IFERROR(INDEX(Samples!$B:$J,MATCH(MantisDispenseList!AQ21,Samples!$F:$F,0),9),0)</f>
        <v>0</v>
      </c>
      <c r="R21" s="8">
        <f>IFERROR(INDEX(Samples!$B:$J,MATCH(MantisDispenseList!AR21,Samples!$F:$F,0),9),0)</f>
        <v>0</v>
      </c>
      <c r="S21" s="8">
        <f>IFERROR(INDEX(Samples!$B:$J,MATCH(MantisDispenseList!AS21,Samples!$F:$F,0),9),0)</f>
        <v>0</v>
      </c>
      <c r="T21" s="8">
        <f>IFERROR(INDEX(Samples!$B:$J,MATCH(MantisDispenseList!AT21,Samples!$F:$F,0),9),0)</f>
        <v>0</v>
      </c>
      <c r="U21" s="8">
        <f>IFERROR(INDEX(Samples!$B:$J,MATCH(MantisDispenseList!AU21,Samples!$F:$F,0),9),0)</f>
        <v>0</v>
      </c>
      <c r="V21" s="8">
        <f>IFERROR(INDEX(Samples!$B:$J,MATCH(MantisDispenseList!AV21,Samples!$F:$F,0),9),0)</f>
        <v>0</v>
      </c>
      <c r="W21" s="8">
        <f>IFERROR(INDEX(Samples!$B:$J,MATCH(MantisDispenseList!AW21,Samples!$F:$F,0),9),0)</f>
        <v>0</v>
      </c>
      <c r="X21" s="8">
        <f>IFERROR(INDEX(Samples!$B:$J,MATCH(MantisDispenseList!AX21,Samples!$F:$F,0),9),0)</f>
        <v>0</v>
      </c>
      <c r="AA21" t="s">
        <v>65</v>
      </c>
      <c r="AB21" t="s">
        <v>132</v>
      </c>
      <c r="AC21" t="s">
        <v>105</v>
      </c>
      <c r="AD21" t="s">
        <v>138</v>
      </c>
      <c r="AE21" t="s">
        <v>147</v>
      </c>
      <c r="AF21" t="s">
        <v>143</v>
      </c>
      <c r="AG21" t="s">
        <v>178</v>
      </c>
      <c r="AH21" t="s">
        <v>383</v>
      </c>
      <c r="AI21" t="s">
        <v>211</v>
      </c>
      <c r="AJ21" t="s">
        <v>387</v>
      </c>
      <c r="AK21" t="s">
        <v>238</v>
      </c>
      <c r="AL21" t="s">
        <v>388</v>
      </c>
      <c r="AM21" t="s">
        <v>267</v>
      </c>
      <c r="AN21" t="s">
        <v>389</v>
      </c>
      <c r="AO21" t="s">
        <v>299</v>
      </c>
      <c r="AP21" t="s">
        <v>393</v>
      </c>
      <c r="AQ21" t="s">
        <v>333</v>
      </c>
      <c r="AR21" t="s">
        <v>397</v>
      </c>
      <c r="AS21" t="s">
        <v>360</v>
      </c>
      <c r="AT21" t="s">
        <v>401</v>
      </c>
      <c r="AU21" t="s">
        <v>386</v>
      </c>
      <c r="AV21" t="s">
        <v>405</v>
      </c>
      <c r="AW21" t="s">
        <v>412</v>
      </c>
      <c r="AX21" t="s">
        <v>409</v>
      </c>
    </row>
    <row r="22" spans="1:50">
      <c r="A22" s="8" t="s">
        <v>420</v>
      </c>
      <c r="B22" s="8"/>
      <c r="C22" s="8" t="s">
        <v>418</v>
      </c>
      <c r="D22" s="8"/>
      <c r="E22" s="8"/>
      <c r="F22" s="8"/>
      <c r="G22" s="8"/>
      <c r="H22" s="8"/>
      <c r="I22" s="8"/>
      <c r="J22" s="8"/>
      <c r="K22" s="8"/>
      <c r="L22" s="8"/>
      <c r="M22" s="8"/>
      <c r="N22" s="8"/>
      <c r="O22" s="8"/>
      <c r="P22" s="8"/>
      <c r="Q22" s="8"/>
      <c r="R22" s="8"/>
      <c r="S22" s="8"/>
      <c r="T22" s="8"/>
      <c r="U22" s="8"/>
      <c r="V22" s="8"/>
      <c r="W22" s="8"/>
      <c r="X22" s="8"/>
    </row>
    <row r="23" spans="1:50">
      <c r="A23" s="8" t="s">
        <v>419</v>
      </c>
      <c r="B23" s="8">
        <v>1</v>
      </c>
      <c r="C23" s="8"/>
      <c r="D23" s="8"/>
      <c r="E23" s="8"/>
      <c r="F23" s="8"/>
      <c r="G23" s="8"/>
      <c r="H23" s="8"/>
      <c r="I23" s="8"/>
      <c r="J23" s="8"/>
      <c r="K23" s="8"/>
      <c r="L23" s="8"/>
      <c r="M23" s="8"/>
      <c r="N23" s="8"/>
      <c r="O23" s="8"/>
      <c r="P23" s="8"/>
      <c r="Q23" s="8"/>
      <c r="R23" s="8"/>
      <c r="S23" s="8"/>
      <c r="T23" s="8"/>
      <c r="U23" s="8"/>
      <c r="V23" s="8"/>
      <c r="W23" s="8"/>
      <c r="X23" s="8"/>
    </row>
    <row r="24" spans="1:50">
      <c r="A24" s="8">
        <f>IFERROR(INDEX(Samples!$B:$J,MATCH(MantisDispenseList!AA6,Samples!$G:$G,0),9),IFERROR(INDEX(Samples!$B:$J,MATCH(MantisDispenseList!AA6,Samples!$H:$H,0),9),0))</f>
        <v>0</v>
      </c>
      <c r="B24" s="8">
        <f>IFERROR(INDEX(Samples!$B:$J,MATCH(MantisDispenseList!AB6,Samples!$G:$G,0),9),IFERROR(INDEX(Samples!$B:$J,MATCH(MantisDispenseList!AB6,Samples!$H:$H,0),9),0))</f>
        <v>0</v>
      </c>
      <c r="C24" s="8">
        <f>IFERROR(INDEX(Samples!$B:$J,MATCH(MantisDispenseList!AC6,Samples!$G:$G,0),9),IFERROR(INDEX(Samples!$B:$J,MATCH(MantisDispenseList!AC6,Samples!$H:$H,0),9),0))</f>
        <v>0</v>
      </c>
      <c r="D24" s="8">
        <f>IFERROR(INDEX(Samples!$B:$J,MATCH(MantisDispenseList!AD6,Samples!$G:$G,0),9),IFERROR(INDEX(Samples!$B:$J,MATCH(MantisDispenseList!AD6,Samples!$H:$H,0),9),0))</f>
        <v>0</v>
      </c>
      <c r="E24" s="8">
        <f>IFERROR(INDEX(Samples!$B:$J,MATCH(MantisDispenseList!AE6,Samples!$G:$G,0),9),IFERROR(INDEX(Samples!$B:$J,MATCH(MantisDispenseList!AE6,Samples!$H:$H,0),9),0))</f>
        <v>0</v>
      </c>
      <c r="F24" s="8">
        <f>IFERROR(INDEX(Samples!$B:$J,MATCH(MantisDispenseList!AF6,Samples!$G:$G,0),9),IFERROR(INDEX(Samples!$B:$J,MATCH(MantisDispenseList!AF6,Samples!$H:$H,0),9),0))</f>
        <v>0</v>
      </c>
      <c r="G24" s="8">
        <f>IFERROR(INDEX(Samples!$B:$J,MATCH(MantisDispenseList!AG6,Samples!$G:$G,0),9),IFERROR(INDEX(Samples!$B:$J,MATCH(MantisDispenseList!AG6,Samples!$H:$H,0),9),0))</f>
        <v>0</v>
      </c>
      <c r="H24" s="8">
        <f>IFERROR(INDEX(Samples!$B:$J,MATCH(MantisDispenseList!AH6,Samples!$G:$G,0),9),IFERROR(INDEX(Samples!$B:$J,MATCH(MantisDispenseList!AH6,Samples!$H:$H,0),9),0))</f>
        <v>0</v>
      </c>
      <c r="I24" s="8">
        <f>IFERROR(INDEX(Samples!$B:$J,MATCH(MantisDispenseList!AI6,Samples!$G:$G,0),9),IFERROR(INDEX(Samples!$B:$J,MATCH(MantisDispenseList!AI6,Samples!$H:$H,0),9),0))</f>
        <v>0</v>
      </c>
      <c r="J24" s="8">
        <f>IFERROR(INDEX(Samples!$B:$J,MATCH(MantisDispenseList!AJ6,Samples!$G:$G,0),9),IFERROR(INDEX(Samples!$B:$J,MATCH(MantisDispenseList!AJ6,Samples!$H:$H,0),9),0))</f>
        <v>0</v>
      </c>
      <c r="K24" s="8">
        <f>IFERROR(INDEX(Samples!$B:$J,MATCH(MantisDispenseList!AK6,Samples!$G:$G,0),9),IFERROR(INDEX(Samples!$B:$J,MATCH(MantisDispenseList!AK6,Samples!$H:$H,0),9),0))</f>
        <v>0</v>
      </c>
      <c r="L24" s="8">
        <f>IFERROR(INDEX(Samples!$B:$J,MATCH(MantisDispenseList!AL6,Samples!$G:$G,0),9),IFERROR(INDEX(Samples!$B:$J,MATCH(MantisDispenseList!AL6,Samples!$H:$H,0),9),0))</f>
        <v>0</v>
      </c>
      <c r="M24" s="8">
        <f>IFERROR(INDEX(Samples!$B:$J,MATCH(MantisDispenseList!AM6,Samples!$G:$G,0),9),IFERROR(INDEX(Samples!$B:$J,MATCH(MantisDispenseList!AM6,Samples!$H:$H,0),9),0))</f>
        <v>0</v>
      </c>
      <c r="N24" s="8">
        <f>IFERROR(INDEX(Samples!$B:$J,MATCH(MantisDispenseList!AN6,Samples!$G:$G,0),9),IFERROR(INDEX(Samples!$B:$J,MATCH(MantisDispenseList!AN6,Samples!$H:$H,0),9),0))</f>
        <v>0</v>
      </c>
      <c r="O24" s="8">
        <f>IFERROR(INDEX(Samples!$B:$J,MATCH(MantisDispenseList!AO6,Samples!$G:$G,0),9),IFERROR(INDEX(Samples!$B:$J,MATCH(MantisDispenseList!AO6,Samples!$H:$H,0),9),0))</f>
        <v>0</v>
      </c>
      <c r="P24" s="8">
        <f>IFERROR(INDEX(Samples!$B:$J,MATCH(MantisDispenseList!AP6,Samples!$G:$G,0),9),IFERROR(INDEX(Samples!$B:$J,MATCH(MantisDispenseList!AP6,Samples!$H:$H,0),9),0))</f>
        <v>0</v>
      </c>
      <c r="Q24" s="8">
        <f>IFERROR(INDEX(Samples!$B:$J,MATCH(MantisDispenseList!AQ6,Samples!$G:$G,0),9),IFERROR(INDEX(Samples!$B:$J,MATCH(MantisDispenseList!AQ6,Samples!$H:$H,0),9),0))</f>
        <v>0</v>
      </c>
      <c r="R24" s="8">
        <f>IFERROR(INDEX(Samples!$B:$J,MATCH(MantisDispenseList!AR6,Samples!$G:$G,0),9),IFERROR(INDEX(Samples!$B:$J,MATCH(MantisDispenseList!AR6,Samples!$H:$H,0),9),0))</f>
        <v>0</v>
      </c>
      <c r="S24" s="8">
        <f>IFERROR(INDEX(Samples!$B:$J,MATCH(MantisDispenseList!AS6,Samples!$G:$G,0),9),IFERROR(INDEX(Samples!$B:$J,MATCH(MantisDispenseList!AS6,Samples!$H:$H,0),9),0))</f>
        <v>0</v>
      </c>
      <c r="T24" s="8">
        <f>IFERROR(INDEX(Samples!$B:$J,MATCH(MantisDispenseList!AT6,Samples!$G:$G,0),9),IFERROR(INDEX(Samples!$B:$J,MATCH(MantisDispenseList!AT6,Samples!$H:$H,0),9),0))</f>
        <v>0</v>
      </c>
      <c r="U24" s="8">
        <f>IFERROR(INDEX(Samples!$B:$J,MATCH(MantisDispenseList!AU6,Samples!$G:$G,0),9),IFERROR(INDEX(Samples!$B:$J,MATCH(MantisDispenseList!AU6,Samples!$H:$H,0),9),0))</f>
        <v>0</v>
      </c>
      <c r="V24" s="8">
        <f>IFERROR(INDEX(Samples!$B:$J,MATCH(MantisDispenseList!AV6,Samples!$G:$G,0),9),IFERROR(INDEX(Samples!$B:$J,MATCH(MantisDispenseList!AV6,Samples!$H:$H,0),9),0))</f>
        <v>0</v>
      </c>
      <c r="W24" s="8">
        <f>IFERROR(INDEX(Samples!$B:$J,MATCH(MantisDispenseList!AW6,Samples!$G:$G,0),9),IFERROR(INDEX(Samples!$B:$J,MATCH(MantisDispenseList!AW6,Samples!$H:$H,0),9),0))</f>
        <v>0</v>
      </c>
      <c r="X24" s="8">
        <f>IFERROR(INDEX(Samples!$B:$J,MATCH(MantisDispenseList!AX6,Samples!$G:$G,0),9),IFERROR(INDEX(Samples!$B:$J,MATCH(MantisDispenseList!AX6,Samples!$H:$H,0),9),0))</f>
        <v>0</v>
      </c>
      <c r="AA24" t="s">
        <v>29</v>
      </c>
      <c r="AB24" t="s">
        <v>30</v>
      </c>
      <c r="AC24" t="s">
        <v>40</v>
      </c>
      <c r="AD24" t="s">
        <v>45</v>
      </c>
      <c r="AE24" t="s">
        <v>50</v>
      </c>
      <c r="AF24" t="s">
        <v>55</v>
      </c>
      <c r="AG24" t="s">
        <v>61</v>
      </c>
      <c r="AH24" t="s">
        <v>66</v>
      </c>
      <c r="AI24" t="s">
        <v>68</v>
      </c>
      <c r="AJ24" t="s">
        <v>71</v>
      </c>
      <c r="AK24" t="s">
        <v>76</v>
      </c>
      <c r="AL24" t="s">
        <v>81</v>
      </c>
      <c r="AM24" t="s">
        <v>90</v>
      </c>
      <c r="AN24" t="s">
        <v>95</v>
      </c>
      <c r="AO24" t="s">
        <v>100</v>
      </c>
      <c r="AP24" t="s">
        <v>106</v>
      </c>
      <c r="AQ24" t="s">
        <v>108</v>
      </c>
      <c r="AR24" t="s">
        <v>113</v>
      </c>
      <c r="AS24" t="s">
        <v>120</v>
      </c>
      <c r="AT24" t="s">
        <v>125</v>
      </c>
      <c r="AU24" t="s">
        <v>130</v>
      </c>
      <c r="AV24" t="s">
        <v>137</v>
      </c>
      <c r="AW24" t="s">
        <v>142</v>
      </c>
      <c r="AX24" t="s">
        <v>148</v>
      </c>
    </row>
    <row r="25" spans="1:50">
      <c r="A25" s="8">
        <f>IFERROR(INDEX(Samples!$B:$J,MATCH(MantisDispenseList!AA7,Samples!$G:$G,0),9),IFERROR(INDEX(Samples!$B:$J,MATCH(MantisDispenseList!AA7,Samples!$H:$H,0),9),0))</f>
        <v>0</v>
      </c>
      <c r="B25" s="8">
        <f>IFERROR(INDEX(Samples!$B:$J,MATCH(MantisDispenseList!AB7,Samples!$G:$G,0),9),IFERROR(INDEX(Samples!$B:$J,MATCH(MantisDispenseList!AB7,Samples!$H:$H,0),9),0))</f>
        <v>0</v>
      </c>
      <c r="C25" s="8">
        <f>IFERROR(INDEX(Samples!$B:$J,MATCH(MantisDispenseList!AC7,Samples!$G:$G,0),9),IFERROR(INDEX(Samples!$B:$J,MATCH(MantisDispenseList!AC7,Samples!$H:$H,0),9),0))</f>
        <v>0</v>
      </c>
      <c r="D25" s="8">
        <f>IFERROR(INDEX(Samples!$B:$J,MATCH(MantisDispenseList!AD7,Samples!$G:$G,0),9),IFERROR(INDEX(Samples!$B:$J,MATCH(MantisDispenseList!AD7,Samples!$H:$H,0),9),0))</f>
        <v>0</v>
      </c>
      <c r="E25" s="8">
        <f>IFERROR(INDEX(Samples!$B:$J,MATCH(MantisDispenseList!AE7,Samples!$G:$G,0),9),IFERROR(INDEX(Samples!$B:$J,MATCH(MantisDispenseList!AE7,Samples!$H:$H,0),9),0))</f>
        <v>0</v>
      </c>
      <c r="F25" s="8">
        <f>IFERROR(INDEX(Samples!$B:$J,MATCH(MantisDispenseList!AF7,Samples!$G:$G,0),9),IFERROR(INDEX(Samples!$B:$J,MATCH(MantisDispenseList!AF7,Samples!$H:$H,0),9),0))</f>
        <v>0</v>
      </c>
      <c r="G25" s="8">
        <f>IFERROR(INDEX(Samples!$B:$J,MATCH(MantisDispenseList!AG7,Samples!$G:$G,0),9),IFERROR(INDEX(Samples!$B:$J,MATCH(MantisDispenseList!AG7,Samples!$H:$H,0),9),0))</f>
        <v>0</v>
      </c>
      <c r="H25" s="8">
        <f>IFERROR(INDEX(Samples!$B:$J,MATCH(MantisDispenseList!AH7,Samples!$G:$G,0),9),IFERROR(INDEX(Samples!$B:$J,MATCH(MantisDispenseList!AH7,Samples!$H:$H,0),9),0))</f>
        <v>0</v>
      </c>
      <c r="I25" s="8">
        <f>IFERROR(INDEX(Samples!$B:$J,MATCH(MantisDispenseList!AI7,Samples!$G:$G,0),9),IFERROR(INDEX(Samples!$B:$J,MATCH(MantisDispenseList!AI7,Samples!$H:$H,0),9),0))</f>
        <v>0</v>
      </c>
      <c r="J25" s="8">
        <f>IFERROR(INDEX(Samples!$B:$J,MATCH(MantisDispenseList!AJ7,Samples!$G:$G,0),9),IFERROR(INDEX(Samples!$B:$J,MATCH(MantisDispenseList!AJ7,Samples!$H:$H,0),9),0))</f>
        <v>0</v>
      </c>
      <c r="K25" s="8">
        <f>IFERROR(INDEX(Samples!$B:$J,MATCH(MantisDispenseList!AK7,Samples!$G:$G,0),9),IFERROR(INDEX(Samples!$B:$J,MATCH(MantisDispenseList!AK7,Samples!$H:$H,0),9),0))</f>
        <v>0</v>
      </c>
      <c r="L25" s="8">
        <f>IFERROR(INDEX(Samples!$B:$J,MATCH(MantisDispenseList!AL7,Samples!$G:$G,0),9),IFERROR(INDEX(Samples!$B:$J,MATCH(MantisDispenseList!AL7,Samples!$H:$H,0),9),0))</f>
        <v>0</v>
      </c>
      <c r="M25" s="8">
        <f>IFERROR(INDEX(Samples!$B:$J,MATCH(MantisDispenseList!AM7,Samples!$G:$G,0),9),IFERROR(INDEX(Samples!$B:$J,MATCH(MantisDispenseList!AM7,Samples!$H:$H,0),9),0))</f>
        <v>0</v>
      </c>
      <c r="N25" s="8">
        <f>IFERROR(INDEX(Samples!$B:$J,MATCH(MantisDispenseList!AN7,Samples!$G:$G,0),9),IFERROR(INDEX(Samples!$B:$J,MATCH(MantisDispenseList!AN7,Samples!$H:$H,0),9),0))</f>
        <v>0</v>
      </c>
      <c r="O25" s="8">
        <f>IFERROR(INDEX(Samples!$B:$J,MATCH(MantisDispenseList!AO7,Samples!$G:$G,0),9),IFERROR(INDEX(Samples!$B:$J,MATCH(MantisDispenseList!AO7,Samples!$H:$H,0),9),0))</f>
        <v>0</v>
      </c>
      <c r="P25" s="8">
        <f>IFERROR(INDEX(Samples!$B:$J,MATCH(MantisDispenseList!AP7,Samples!$G:$G,0),9),IFERROR(INDEX(Samples!$B:$J,MATCH(MantisDispenseList!AP7,Samples!$H:$H,0),9),0))</f>
        <v>0</v>
      </c>
      <c r="Q25" s="8">
        <f>IFERROR(INDEX(Samples!$B:$J,MATCH(MantisDispenseList!AQ7,Samples!$G:$G,0),9),IFERROR(INDEX(Samples!$B:$J,MATCH(MantisDispenseList!AQ7,Samples!$H:$H,0),9),0))</f>
        <v>0</v>
      </c>
      <c r="R25" s="8">
        <f>IFERROR(INDEX(Samples!$B:$J,MATCH(MantisDispenseList!AR7,Samples!$G:$G,0),9),IFERROR(INDEX(Samples!$B:$J,MATCH(MantisDispenseList!AR7,Samples!$H:$H,0),9),0))</f>
        <v>0</v>
      </c>
      <c r="S25" s="8">
        <f>IFERROR(INDEX(Samples!$B:$J,MATCH(MantisDispenseList!AS7,Samples!$G:$G,0),9),IFERROR(INDEX(Samples!$B:$J,MATCH(MantisDispenseList!AS7,Samples!$H:$H,0),9),0))</f>
        <v>0</v>
      </c>
      <c r="T25" s="8">
        <f>IFERROR(INDEX(Samples!$B:$J,MATCH(MantisDispenseList!AT7,Samples!$G:$G,0),9),IFERROR(INDEX(Samples!$B:$J,MATCH(MantisDispenseList!AT7,Samples!$H:$H,0),9),0))</f>
        <v>0</v>
      </c>
      <c r="U25" s="8">
        <f>IFERROR(INDEX(Samples!$B:$J,MATCH(MantisDispenseList!AU7,Samples!$G:$G,0),9),IFERROR(INDEX(Samples!$B:$J,MATCH(MantisDispenseList!AU7,Samples!$H:$H,0),9),0))</f>
        <v>0</v>
      </c>
      <c r="V25" s="8">
        <f>IFERROR(INDEX(Samples!$B:$J,MATCH(MantisDispenseList!AV7,Samples!$G:$G,0),9),IFERROR(INDEX(Samples!$B:$J,MATCH(MantisDispenseList!AV7,Samples!$H:$H,0),9),0))</f>
        <v>0</v>
      </c>
      <c r="W25" s="8">
        <f>IFERROR(INDEX(Samples!$B:$J,MATCH(MantisDispenseList!AW7,Samples!$G:$G,0),9),IFERROR(INDEX(Samples!$B:$J,MATCH(MantisDispenseList!AW7,Samples!$H:$H,0),9),0))</f>
        <v>0</v>
      </c>
      <c r="X25" s="8">
        <f>IFERROR(INDEX(Samples!$B:$J,MATCH(MantisDispenseList!AX7,Samples!$G:$G,0),9),IFERROR(INDEX(Samples!$B:$J,MATCH(MantisDispenseList!AX7,Samples!$H:$H,0),9),0))</f>
        <v>0</v>
      </c>
      <c r="AA25" t="s">
        <v>31</v>
      </c>
      <c r="AB25" t="s">
        <v>28</v>
      </c>
      <c r="AC25" t="s">
        <v>56</v>
      </c>
      <c r="AD25" t="s">
        <v>32</v>
      </c>
      <c r="AE25" t="s">
        <v>69</v>
      </c>
      <c r="AF25" t="s">
        <v>36</v>
      </c>
      <c r="AG25" t="s">
        <v>85</v>
      </c>
      <c r="AH25" t="s">
        <v>150</v>
      </c>
      <c r="AI25" t="s">
        <v>101</v>
      </c>
      <c r="AJ25" t="s">
        <v>133</v>
      </c>
      <c r="AK25" t="s">
        <v>114</v>
      </c>
      <c r="AL25" t="s">
        <v>144</v>
      </c>
      <c r="AM25" t="s">
        <v>131</v>
      </c>
      <c r="AN25" t="s">
        <v>158</v>
      </c>
      <c r="AO25" t="s">
        <v>149</v>
      </c>
      <c r="AP25" t="s">
        <v>162</v>
      </c>
      <c r="AQ25" t="s">
        <v>157</v>
      </c>
      <c r="AR25" t="s">
        <v>166</v>
      </c>
      <c r="AS25" t="s">
        <v>170</v>
      </c>
      <c r="AT25" t="s">
        <v>171</v>
      </c>
      <c r="AU25" t="s">
        <v>180</v>
      </c>
      <c r="AV25" t="s">
        <v>175</v>
      </c>
      <c r="AW25" t="s">
        <v>195</v>
      </c>
      <c r="AX25" t="s">
        <v>179</v>
      </c>
    </row>
    <row r="26" spans="1:50">
      <c r="A26" s="8">
        <f>IFERROR(INDEX(Samples!$B:$J,MATCH(MantisDispenseList!AA8,Samples!$G:$G,0),9),IFERROR(INDEX(Samples!$B:$J,MATCH(MantisDispenseList!AA8,Samples!$H:$H,0),9),0))</f>
        <v>0</v>
      </c>
      <c r="B26" s="8">
        <f>IFERROR(INDEX(Samples!$B:$J,MATCH(MantisDispenseList!AB8,Samples!$G:$G,0),9),IFERROR(INDEX(Samples!$B:$J,MATCH(MantisDispenseList!AB8,Samples!$H:$H,0),9),0))</f>
        <v>0</v>
      </c>
      <c r="C26" s="8">
        <f>IFERROR(INDEX(Samples!$B:$J,MATCH(MantisDispenseList!AC8,Samples!$G:$G,0),9),IFERROR(INDEX(Samples!$B:$J,MATCH(MantisDispenseList!AC8,Samples!$H:$H,0),9),0))</f>
        <v>0</v>
      </c>
      <c r="D26" s="8">
        <f>IFERROR(INDEX(Samples!$B:$J,MATCH(MantisDispenseList!AD8,Samples!$G:$G,0),9),IFERROR(INDEX(Samples!$B:$J,MATCH(MantisDispenseList!AD8,Samples!$H:$H,0),9),0))</f>
        <v>0</v>
      </c>
      <c r="E26" s="8">
        <f>IFERROR(INDEX(Samples!$B:$J,MATCH(MantisDispenseList!AE8,Samples!$G:$G,0),9),IFERROR(INDEX(Samples!$B:$J,MATCH(MantisDispenseList!AE8,Samples!$H:$H,0),9),0))</f>
        <v>0</v>
      </c>
      <c r="F26" s="8">
        <f>IFERROR(INDEX(Samples!$B:$J,MATCH(MantisDispenseList!AF8,Samples!$G:$G,0),9),IFERROR(INDEX(Samples!$B:$J,MATCH(MantisDispenseList!AF8,Samples!$H:$H,0),9),0))</f>
        <v>0</v>
      </c>
      <c r="G26" s="8">
        <f>IFERROR(INDEX(Samples!$B:$J,MATCH(MantisDispenseList!AG8,Samples!$G:$G,0),9),IFERROR(INDEX(Samples!$B:$J,MATCH(MantisDispenseList!AG8,Samples!$H:$H,0),9),0))</f>
        <v>0</v>
      </c>
      <c r="H26" s="8">
        <f>IFERROR(INDEX(Samples!$B:$J,MATCH(MantisDispenseList!AH8,Samples!$G:$G,0),9),IFERROR(INDEX(Samples!$B:$J,MATCH(MantisDispenseList!AH8,Samples!$H:$H,0),9),0))</f>
        <v>0</v>
      </c>
      <c r="I26" s="8">
        <f>IFERROR(INDEX(Samples!$B:$J,MATCH(MantisDispenseList!AI8,Samples!$G:$G,0),9),IFERROR(INDEX(Samples!$B:$J,MATCH(MantisDispenseList!AI8,Samples!$H:$H,0),9),0))</f>
        <v>0</v>
      </c>
      <c r="J26" s="8">
        <f>IFERROR(INDEX(Samples!$B:$J,MATCH(MantisDispenseList!AJ8,Samples!$G:$G,0),9),IFERROR(INDEX(Samples!$B:$J,MATCH(MantisDispenseList!AJ8,Samples!$H:$H,0),9),0))</f>
        <v>0</v>
      </c>
      <c r="K26" s="8">
        <f>IFERROR(INDEX(Samples!$B:$J,MATCH(MantisDispenseList!AK8,Samples!$G:$G,0),9),IFERROR(INDEX(Samples!$B:$J,MATCH(MantisDispenseList!AK8,Samples!$H:$H,0),9),0))</f>
        <v>0</v>
      </c>
      <c r="L26" s="8">
        <f>IFERROR(INDEX(Samples!$B:$J,MATCH(MantisDispenseList!AL8,Samples!$G:$G,0),9),IFERROR(INDEX(Samples!$B:$J,MATCH(MantisDispenseList!AL8,Samples!$H:$H,0),9),0))</f>
        <v>0</v>
      </c>
      <c r="M26" s="8">
        <f>IFERROR(INDEX(Samples!$B:$J,MATCH(MantisDispenseList!AM8,Samples!$G:$G,0),9),IFERROR(INDEX(Samples!$B:$J,MATCH(MantisDispenseList!AM8,Samples!$H:$H,0),9),0))</f>
        <v>0</v>
      </c>
      <c r="N26" s="8">
        <f>IFERROR(INDEX(Samples!$B:$J,MATCH(MantisDispenseList!AN8,Samples!$G:$G,0),9),IFERROR(INDEX(Samples!$B:$J,MATCH(MantisDispenseList!AN8,Samples!$H:$H,0),9),0))</f>
        <v>0</v>
      </c>
      <c r="O26" s="8">
        <f>IFERROR(INDEX(Samples!$B:$J,MATCH(MantisDispenseList!AO8,Samples!$G:$G,0),9),IFERROR(INDEX(Samples!$B:$J,MATCH(MantisDispenseList!AO8,Samples!$H:$H,0),9),0))</f>
        <v>0</v>
      </c>
      <c r="P26" s="8">
        <f>IFERROR(INDEX(Samples!$B:$J,MATCH(MantisDispenseList!AP8,Samples!$G:$G,0),9),IFERROR(INDEX(Samples!$B:$J,MATCH(MantisDispenseList!AP8,Samples!$H:$H,0),9),0))</f>
        <v>0</v>
      </c>
      <c r="Q26" s="8">
        <f>IFERROR(INDEX(Samples!$B:$J,MATCH(MantisDispenseList!AQ8,Samples!$G:$G,0),9),IFERROR(INDEX(Samples!$B:$J,MATCH(MantisDispenseList!AQ8,Samples!$H:$H,0),9),0))</f>
        <v>0</v>
      </c>
      <c r="R26" s="8">
        <f>IFERROR(INDEX(Samples!$B:$J,MATCH(MantisDispenseList!AR8,Samples!$G:$G,0),9),IFERROR(INDEX(Samples!$B:$J,MATCH(MantisDispenseList!AR8,Samples!$H:$H,0),9),0))</f>
        <v>0</v>
      </c>
      <c r="S26" s="8">
        <f>IFERROR(INDEX(Samples!$B:$J,MATCH(MantisDispenseList!AS8,Samples!$G:$G,0),9),IFERROR(INDEX(Samples!$B:$J,MATCH(MantisDispenseList!AS8,Samples!$H:$H,0),9),0))</f>
        <v>0</v>
      </c>
      <c r="T26" s="8">
        <f>IFERROR(INDEX(Samples!$B:$J,MATCH(MantisDispenseList!AT8,Samples!$G:$G,0),9),IFERROR(INDEX(Samples!$B:$J,MATCH(MantisDispenseList!AT8,Samples!$H:$H,0),9),0))</f>
        <v>0</v>
      </c>
      <c r="U26" s="8">
        <f>IFERROR(INDEX(Samples!$B:$J,MATCH(MantisDispenseList!AU8,Samples!$G:$G,0),9),IFERROR(INDEX(Samples!$B:$J,MATCH(MantisDispenseList!AU8,Samples!$H:$H,0),9),0))</f>
        <v>0</v>
      </c>
      <c r="V26" s="8">
        <f>IFERROR(INDEX(Samples!$B:$J,MATCH(MantisDispenseList!AV8,Samples!$G:$G,0),9),IFERROR(INDEX(Samples!$B:$J,MATCH(MantisDispenseList!AV8,Samples!$H:$H,0),9),0))</f>
        <v>0</v>
      </c>
      <c r="W26" s="8">
        <f>IFERROR(INDEX(Samples!$B:$J,MATCH(MantisDispenseList!AW8,Samples!$G:$G,0),9),IFERROR(INDEX(Samples!$B:$J,MATCH(MantisDispenseList!AW8,Samples!$H:$H,0),9),0))</f>
        <v>0</v>
      </c>
      <c r="X26" s="8">
        <f>IFERROR(INDEX(Samples!$B:$J,MATCH(MantisDispenseList!AX8,Samples!$G:$G,0),9),IFERROR(INDEX(Samples!$B:$J,MATCH(MantisDispenseList!AX8,Samples!$H:$H,0),9),0))</f>
        <v>0</v>
      </c>
      <c r="AA26" t="s">
        <v>33</v>
      </c>
      <c r="AB26" t="s">
        <v>34</v>
      </c>
      <c r="AC26" t="s">
        <v>72</v>
      </c>
      <c r="AD26" t="s">
        <v>73</v>
      </c>
      <c r="AE26" t="s">
        <v>110</v>
      </c>
      <c r="AF26" t="s">
        <v>111</v>
      </c>
      <c r="AG26" t="s">
        <v>151</v>
      </c>
      <c r="AH26" t="s">
        <v>152</v>
      </c>
      <c r="AI26" t="s">
        <v>183</v>
      </c>
      <c r="AJ26" t="s">
        <v>182</v>
      </c>
      <c r="AK26" t="s">
        <v>186</v>
      </c>
      <c r="AL26" t="s">
        <v>191</v>
      </c>
      <c r="AM26" t="s">
        <v>241</v>
      </c>
      <c r="AN26" t="s">
        <v>242</v>
      </c>
      <c r="AO26" t="s">
        <v>270</v>
      </c>
      <c r="AP26" t="s">
        <v>271</v>
      </c>
      <c r="AQ26" t="s">
        <v>285</v>
      </c>
      <c r="AR26" t="s">
        <v>290</v>
      </c>
      <c r="AS26" t="s">
        <v>300</v>
      </c>
      <c r="AT26" t="s">
        <v>302</v>
      </c>
      <c r="AU26" t="s">
        <v>309</v>
      </c>
      <c r="AV26" t="s">
        <v>314</v>
      </c>
      <c r="AW26" t="s">
        <v>324</v>
      </c>
      <c r="AX26" t="s">
        <v>329</v>
      </c>
    </row>
    <row r="27" spans="1:50">
      <c r="A27" s="8">
        <f>IFERROR(INDEX(Samples!$B:$J,MATCH(MantisDispenseList!AA9,Samples!$G:$G,0),9),IFERROR(INDEX(Samples!$B:$J,MATCH(MantisDispenseList!AA9,Samples!$H:$H,0),9),0))</f>
        <v>0</v>
      </c>
      <c r="B27" s="8">
        <f>IFERROR(INDEX(Samples!$B:$J,MATCH(MantisDispenseList!AB9,Samples!$G:$G,0),9),IFERROR(INDEX(Samples!$B:$J,MATCH(MantisDispenseList!AB9,Samples!$H:$H,0),9),0))</f>
        <v>0</v>
      </c>
      <c r="C27" s="8">
        <f>IFERROR(INDEX(Samples!$B:$J,MATCH(MantisDispenseList!AC9,Samples!$G:$G,0),9),IFERROR(INDEX(Samples!$B:$J,MATCH(MantisDispenseList!AC9,Samples!$H:$H,0),9),0))</f>
        <v>0</v>
      </c>
      <c r="D27" s="8">
        <f>IFERROR(INDEX(Samples!$B:$J,MATCH(MantisDispenseList!AD9,Samples!$G:$G,0),9),IFERROR(INDEX(Samples!$B:$J,MATCH(MantisDispenseList!AD9,Samples!$H:$H,0),9),0))</f>
        <v>0</v>
      </c>
      <c r="E27" s="8">
        <f>IFERROR(INDEX(Samples!$B:$J,MATCH(MantisDispenseList!AE9,Samples!$G:$G,0),9),IFERROR(INDEX(Samples!$B:$J,MATCH(MantisDispenseList!AE9,Samples!$H:$H,0),9),0))</f>
        <v>0</v>
      </c>
      <c r="F27" s="8">
        <f>IFERROR(INDEX(Samples!$B:$J,MATCH(MantisDispenseList!AF9,Samples!$G:$G,0),9),IFERROR(INDEX(Samples!$B:$J,MATCH(MantisDispenseList!AF9,Samples!$H:$H,0),9),0))</f>
        <v>0</v>
      </c>
      <c r="G27" s="8">
        <f>IFERROR(INDEX(Samples!$B:$J,MATCH(MantisDispenseList!AG9,Samples!$G:$G,0),9),IFERROR(INDEX(Samples!$B:$J,MATCH(MantisDispenseList!AG9,Samples!$H:$H,0),9),0))</f>
        <v>0</v>
      </c>
      <c r="H27" s="8">
        <f>IFERROR(INDEX(Samples!$B:$J,MATCH(MantisDispenseList!AH9,Samples!$G:$G,0),9),IFERROR(INDEX(Samples!$B:$J,MATCH(MantisDispenseList!AH9,Samples!$H:$H,0),9),0))</f>
        <v>0</v>
      </c>
      <c r="I27" s="8">
        <f>IFERROR(INDEX(Samples!$B:$J,MATCH(MantisDispenseList!AI9,Samples!$G:$G,0),9),IFERROR(INDEX(Samples!$B:$J,MATCH(MantisDispenseList!AI9,Samples!$H:$H,0),9),0))</f>
        <v>0</v>
      </c>
      <c r="J27" s="8">
        <f>IFERROR(INDEX(Samples!$B:$J,MATCH(MantisDispenseList!AJ9,Samples!$G:$G,0),9),IFERROR(INDEX(Samples!$B:$J,MATCH(MantisDispenseList!AJ9,Samples!$H:$H,0),9),0))</f>
        <v>0</v>
      </c>
      <c r="K27" s="8">
        <f>IFERROR(INDEX(Samples!$B:$J,MATCH(MantisDispenseList!AK9,Samples!$G:$G,0),9),IFERROR(INDEX(Samples!$B:$J,MATCH(MantisDispenseList!AK9,Samples!$H:$H,0),9),0))</f>
        <v>0</v>
      </c>
      <c r="L27" s="8">
        <f>IFERROR(INDEX(Samples!$B:$J,MATCH(MantisDispenseList!AL9,Samples!$G:$G,0),9),IFERROR(INDEX(Samples!$B:$J,MATCH(MantisDispenseList!AL9,Samples!$H:$H,0),9),0))</f>
        <v>0</v>
      </c>
      <c r="M27" s="8">
        <f>IFERROR(INDEX(Samples!$B:$J,MATCH(MantisDispenseList!AM9,Samples!$G:$G,0),9),IFERROR(INDEX(Samples!$B:$J,MATCH(MantisDispenseList!AM9,Samples!$H:$H,0),9),0))</f>
        <v>0</v>
      </c>
      <c r="N27" s="8">
        <f>IFERROR(INDEX(Samples!$B:$J,MATCH(MantisDispenseList!AN9,Samples!$G:$G,0),9),IFERROR(INDEX(Samples!$B:$J,MATCH(MantisDispenseList!AN9,Samples!$H:$H,0),9),0))</f>
        <v>0</v>
      </c>
      <c r="O27" s="8">
        <f>IFERROR(INDEX(Samples!$B:$J,MATCH(MantisDispenseList!AO9,Samples!$G:$G,0),9),IFERROR(INDEX(Samples!$B:$J,MATCH(MantisDispenseList!AO9,Samples!$H:$H,0),9),0))</f>
        <v>0</v>
      </c>
      <c r="P27" s="8">
        <f>IFERROR(INDEX(Samples!$B:$J,MATCH(MantisDispenseList!AP9,Samples!$G:$G,0),9),IFERROR(INDEX(Samples!$B:$J,MATCH(MantisDispenseList!AP9,Samples!$H:$H,0),9),0))</f>
        <v>0</v>
      </c>
      <c r="Q27" s="8">
        <f>IFERROR(INDEX(Samples!$B:$J,MATCH(MantisDispenseList!AQ9,Samples!$G:$G,0),9),IFERROR(INDEX(Samples!$B:$J,MATCH(MantisDispenseList!AQ9,Samples!$H:$H,0),9),0))</f>
        <v>0</v>
      </c>
      <c r="R27" s="8">
        <f>IFERROR(INDEX(Samples!$B:$J,MATCH(MantisDispenseList!AR9,Samples!$G:$G,0),9),IFERROR(INDEX(Samples!$B:$J,MATCH(MantisDispenseList!AR9,Samples!$H:$H,0),9),0))</f>
        <v>0</v>
      </c>
      <c r="S27" s="8">
        <f>IFERROR(INDEX(Samples!$B:$J,MATCH(MantisDispenseList!AS9,Samples!$G:$G,0),9),IFERROR(INDEX(Samples!$B:$J,MATCH(MantisDispenseList!AS9,Samples!$H:$H,0),9),0))</f>
        <v>0</v>
      </c>
      <c r="T27" s="8">
        <f>IFERROR(INDEX(Samples!$B:$J,MATCH(MantisDispenseList!AT9,Samples!$G:$G,0),9),IFERROR(INDEX(Samples!$B:$J,MATCH(MantisDispenseList!AT9,Samples!$H:$H,0),9),0))</f>
        <v>0</v>
      </c>
      <c r="U27" s="8">
        <f>IFERROR(INDEX(Samples!$B:$J,MATCH(MantisDispenseList!AU9,Samples!$G:$G,0),9),IFERROR(INDEX(Samples!$B:$J,MATCH(MantisDispenseList!AU9,Samples!$H:$H,0),9),0))</f>
        <v>0</v>
      </c>
      <c r="V27" s="8">
        <f>IFERROR(INDEX(Samples!$B:$J,MATCH(MantisDispenseList!AV9,Samples!$G:$G,0),9),IFERROR(INDEX(Samples!$B:$J,MATCH(MantisDispenseList!AV9,Samples!$H:$H,0),9),0))</f>
        <v>0</v>
      </c>
      <c r="W27" s="8">
        <f>IFERROR(INDEX(Samples!$B:$J,MATCH(MantisDispenseList!AW9,Samples!$G:$G,0),9),IFERROR(INDEX(Samples!$B:$J,MATCH(MantisDispenseList!AW9,Samples!$H:$H,0),9),0))</f>
        <v>0</v>
      </c>
      <c r="X27" s="8">
        <f>IFERROR(INDEX(Samples!$B:$J,MATCH(MantisDispenseList!AX9,Samples!$G:$G,0),9),IFERROR(INDEX(Samples!$B:$J,MATCH(MantisDispenseList!AX9,Samples!$H:$H,0),9),0))</f>
        <v>0</v>
      </c>
      <c r="AA27" t="s">
        <v>35</v>
      </c>
      <c r="AB27" t="s">
        <v>41</v>
      </c>
      <c r="AC27" t="s">
        <v>74</v>
      </c>
      <c r="AD27" t="s">
        <v>46</v>
      </c>
      <c r="AE27" t="s">
        <v>112</v>
      </c>
      <c r="AF27" t="s">
        <v>51</v>
      </c>
      <c r="AG27" t="s">
        <v>153</v>
      </c>
      <c r="AH27" t="s">
        <v>181</v>
      </c>
      <c r="AI27" t="s">
        <v>184</v>
      </c>
      <c r="AJ27" t="s">
        <v>185</v>
      </c>
      <c r="AK27" t="s">
        <v>214</v>
      </c>
      <c r="AL27" t="s">
        <v>190</v>
      </c>
      <c r="AM27" t="s">
        <v>243</v>
      </c>
      <c r="AN27" t="s">
        <v>196</v>
      </c>
      <c r="AO27" t="s">
        <v>272</v>
      </c>
      <c r="AP27" t="s">
        <v>200</v>
      </c>
      <c r="AQ27" t="s">
        <v>295</v>
      </c>
      <c r="AR27" t="s">
        <v>204</v>
      </c>
      <c r="AS27" t="s">
        <v>304</v>
      </c>
      <c r="AT27" t="s">
        <v>208</v>
      </c>
      <c r="AU27" t="s">
        <v>319</v>
      </c>
      <c r="AV27" t="s">
        <v>212</v>
      </c>
      <c r="AW27" t="s">
        <v>334</v>
      </c>
      <c r="AX27" t="s">
        <v>213</v>
      </c>
    </row>
    <row r="28" spans="1:50">
      <c r="A28" s="8">
        <f>IFERROR(INDEX(Samples!$B:$J,MATCH(MantisDispenseList!AA10,Samples!$G:$G,0),9),IFERROR(INDEX(Samples!$B:$J,MATCH(MantisDispenseList!AA10,Samples!$H:$H,0),9),0))</f>
        <v>0</v>
      </c>
      <c r="B28" s="8">
        <f>IFERROR(INDEX(Samples!$B:$J,MATCH(MantisDispenseList!AB10,Samples!$G:$G,0),9),IFERROR(INDEX(Samples!$B:$J,MATCH(MantisDispenseList!AB10,Samples!$H:$H,0),9),0))</f>
        <v>0</v>
      </c>
      <c r="C28" s="8">
        <f>IFERROR(INDEX(Samples!$B:$J,MATCH(MantisDispenseList!AC10,Samples!$G:$G,0),9),IFERROR(INDEX(Samples!$B:$J,MATCH(MantisDispenseList!AC10,Samples!$H:$H,0),9),0))</f>
        <v>0</v>
      </c>
      <c r="D28" s="8">
        <f>IFERROR(INDEX(Samples!$B:$J,MATCH(MantisDispenseList!AD10,Samples!$G:$G,0),9),IFERROR(INDEX(Samples!$B:$J,MATCH(MantisDispenseList!AD10,Samples!$H:$H,0),9),0))</f>
        <v>0</v>
      </c>
      <c r="E28" s="8">
        <f>IFERROR(INDEX(Samples!$B:$J,MATCH(MantisDispenseList!AE10,Samples!$G:$G,0),9),IFERROR(INDEX(Samples!$B:$J,MATCH(MantisDispenseList!AE10,Samples!$H:$H,0),9),0))</f>
        <v>0</v>
      </c>
      <c r="F28" s="8">
        <f>IFERROR(INDEX(Samples!$B:$J,MATCH(MantisDispenseList!AF10,Samples!$G:$G,0),9),IFERROR(INDEX(Samples!$B:$J,MATCH(MantisDispenseList!AF10,Samples!$H:$H,0),9),0))</f>
        <v>0</v>
      </c>
      <c r="G28" s="8">
        <f>IFERROR(INDEX(Samples!$B:$J,MATCH(MantisDispenseList!AG10,Samples!$G:$G,0),9),IFERROR(INDEX(Samples!$B:$J,MATCH(MantisDispenseList!AG10,Samples!$H:$H,0),9),0))</f>
        <v>0</v>
      </c>
      <c r="H28" s="8">
        <f>IFERROR(INDEX(Samples!$B:$J,MATCH(MantisDispenseList!AH10,Samples!$G:$G,0),9),IFERROR(INDEX(Samples!$B:$J,MATCH(MantisDispenseList!AH10,Samples!$H:$H,0),9),0))</f>
        <v>0</v>
      </c>
      <c r="I28" s="8">
        <f>IFERROR(INDEX(Samples!$B:$J,MATCH(MantisDispenseList!AI10,Samples!$G:$G,0),9),IFERROR(INDEX(Samples!$B:$J,MATCH(MantisDispenseList!AI10,Samples!$H:$H,0),9),0))</f>
        <v>0</v>
      </c>
      <c r="J28" s="8">
        <f>IFERROR(INDEX(Samples!$B:$J,MATCH(MantisDispenseList!AJ10,Samples!$G:$G,0),9),IFERROR(INDEX(Samples!$B:$J,MATCH(MantisDispenseList!AJ10,Samples!$H:$H,0),9),0))</f>
        <v>0</v>
      </c>
      <c r="K28" s="8">
        <f>IFERROR(INDEX(Samples!$B:$J,MATCH(MantisDispenseList!AK10,Samples!$G:$G,0),9),IFERROR(INDEX(Samples!$B:$J,MATCH(MantisDispenseList!AK10,Samples!$H:$H,0),9),0))</f>
        <v>0</v>
      </c>
      <c r="L28" s="8">
        <f>IFERROR(INDEX(Samples!$B:$J,MATCH(MantisDispenseList!AL10,Samples!$G:$G,0),9),IFERROR(INDEX(Samples!$B:$J,MATCH(MantisDispenseList!AL10,Samples!$H:$H,0),9),0))</f>
        <v>0</v>
      </c>
      <c r="M28" s="8">
        <f>IFERROR(INDEX(Samples!$B:$J,MATCH(MantisDispenseList!AM10,Samples!$G:$G,0),9),IFERROR(INDEX(Samples!$B:$J,MATCH(MantisDispenseList!AM10,Samples!$H:$H,0),9),0))</f>
        <v>0</v>
      </c>
      <c r="N28" s="8">
        <f>IFERROR(INDEX(Samples!$B:$J,MATCH(MantisDispenseList!AN10,Samples!$G:$G,0),9),IFERROR(INDEX(Samples!$B:$J,MATCH(MantisDispenseList!AN10,Samples!$H:$H,0),9),0))</f>
        <v>0</v>
      </c>
      <c r="O28" s="8">
        <f>IFERROR(INDEX(Samples!$B:$J,MATCH(MantisDispenseList!AO10,Samples!$G:$G,0),9),IFERROR(INDEX(Samples!$B:$J,MATCH(MantisDispenseList!AO10,Samples!$H:$H,0),9),0))</f>
        <v>0</v>
      </c>
      <c r="P28" s="8">
        <f>IFERROR(INDEX(Samples!$B:$J,MATCH(MantisDispenseList!AP10,Samples!$G:$G,0),9),IFERROR(INDEX(Samples!$B:$J,MATCH(MantisDispenseList!AP10,Samples!$H:$H,0),9),0))</f>
        <v>0</v>
      </c>
      <c r="Q28" s="8">
        <f>IFERROR(INDEX(Samples!$B:$J,MATCH(MantisDispenseList!AQ10,Samples!$G:$G,0),9),IFERROR(INDEX(Samples!$B:$J,MATCH(MantisDispenseList!AQ10,Samples!$H:$H,0),9),0))</f>
        <v>0</v>
      </c>
      <c r="R28" s="8">
        <f>IFERROR(INDEX(Samples!$B:$J,MATCH(MantisDispenseList!AR10,Samples!$G:$G,0),9),IFERROR(INDEX(Samples!$B:$J,MATCH(MantisDispenseList!AR10,Samples!$H:$H,0),9),0))</f>
        <v>0</v>
      </c>
      <c r="S28" s="8">
        <f>IFERROR(INDEX(Samples!$B:$J,MATCH(MantisDispenseList!AS10,Samples!$G:$G,0),9),IFERROR(INDEX(Samples!$B:$J,MATCH(MantisDispenseList!AS10,Samples!$H:$H,0),9),0))</f>
        <v>0</v>
      </c>
      <c r="T28" s="8">
        <f>IFERROR(INDEX(Samples!$B:$J,MATCH(MantisDispenseList!AT10,Samples!$G:$G,0),9),IFERROR(INDEX(Samples!$B:$J,MATCH(MantisDispenseList!AT10,Samples!$H:$H,0),9),0))</f>
        <v>0</v>
      </c>
      <c r="U28" s="8">
        <f>IFERROR(INDEX(Samples!$B:$J,MATCH(MantisDispenseList!AU10,Samples!$G:$G,0),9),IFERROR(INDEX(Samples!$B:$J,MATCH(MantisDispenseList!AU10,Samples!$H:$H,0),9),0))</f>
        <v>0</v>
      </c>
      <c r="V28" s="8">
        <f>IFERROR(INDEX(Samples!$B:$J,MATCH(MantisDispenseList!AV10,Samples!$G:$G,0),9),IFERROR(INDEX(Samples!$B:$J,MATCH(MantisDispenseList!AV10,Samples!$H:$H,0),9),0))</f>
        <v>0</v>
      </c>
      <c r="W28" s="8">
        <f>IFERROR(INDEX(Samples!$B:$J,MATCH(MantisDispenseList!AW10,Samples!$G:$G,0),9),IFERROR(INDEX(Samples!$B:$J,MATCH(MantisDispenseList!AW10,Samples!$H:$H,0),9),0))</f>
        <v>0</v>
      </c>
      <c r="X28" s="8">
        <f>IFERROR(INDEX(Samples!$B:$J,MATCH(MantisDispenseList!AX10,Samples!$G:$G,0),9),IFERROR(INDEX(Samples!$B:$J,MATCH(MantisDispenseList!AX10,Samples!$H:$H,0),9),0))</f>
        <v>0</v>
      </c>
      <c r="AA28" t="s">
        <v>37</v>
      </c>
      <c r="AB28" t="s">
        <v>38</v>
      </c>
      <c r="AC28" t="s">
        <v>77</v>
      </c>
      <c r="AD28" t="s">
        <v>78</v>
      </c>
      <c r="AE28" t="s">
        <v>117</v>
      </c>
      <c r="AF28" t="s">
        <v>118</v>
      </c>
      <c r="AG28" t="s">
        <v>154</v>
      </c>
      <c r="AH28" t="s">
        <v>155</v>
      </c>
      <c r="AI28" t="s">
        <v>187</v>
      </c>
      <c r="AJ28" t="s">
        <v>188</v>
      </c>
      <c r="AK28" t="s">
        <v>216</v>
      </c>
      <c r="AL28" t="s">
        <v>217</v>
      </c>
      <c r="AM28" t="s">
        <v>245</v>
      </c>
      <c r="AN28" t="s">
        <v>246</v>
      </c>
      <c r="AO28" t="s">
        <v>274</v>
      </c>
      <c r="AP28" t="s">
        <v>275</v>
      </c>
      <c r="AQ28" t="s">
        <v>306</v>
      </c>
      <c r="AR28" t="s">
        <v>307</v>
      </c>
      <c r="AS28" t="s">
        <v>338</v>
      </c>
      <c r="AT28" t="s">
        <v>339</v>
      </c>
      <c r="AU28" t="s">
        <v>364</v>
      </c>
      <c r="AV28" t="s">
        <v>365</v>
      </c>
      <c r="AW28" t="s">
        <v>390</v>
      </c>
      <c r="AX28" t="s">
        <v>391</v>
      </c>
    </row>
    <row r="29" spans="1:50">
      <c r="A29" s="8">
        <f>IFERROR(INDEX(Samples!$B:$J,MATCH(MantisDispenseList!AA11,Samples!$G:$G,0),9),IFERROR(INDEX(Samples!$B:$J,MATCH(MantisDispenseList!AA11,Samples!$H:$H,0),9),0))</f>
        <v>0</v>
      </c>
      <c r="B29" s="8">
        <f>IFERROR(INDEX(Samples!$B:$J,MATCH(MantisDispenseList!AB11,Samples!$G:$G,0),9),IFERROR(INDEX(Samples!$B:$J,MATCH(MantisDispenseList!AB11,Samples!$H:$H,0),9),0))</f>
        <v>0</v>
      </c>
      <c r="C29" s="8">
        <f>IFERROR(INDEX(Samples!$B:$J,MATCH(MantisDispenseList!AC11,Samples!$G:$G,0),9),IFERROR(INDEX(Samples!$B:$J,MATCH(MantisDispenseList!AC11,Samples!$H:$H,0),9),0))</f>
        <v>0</v>
      </c>
      <c r="D29" s="8">
        <f>IFERROR(INDEX(Samples!$B:$J,MATCH(MantisDispenseList!AD11,Samples!$G:$G,0),9),IFERROR(INDEX(Samples!$B:$J,MATCH(MantisDispenseList!AD11,Samples!$H:$H,0),9),0))</f>
        <v>0</v>
      </c>
      <c r="E29" s="8">
        <f>IFERROR(INDEX(Samples!$B:$J,MATCH(MantisDispenseList!AE11,Samples!$G:$G,0),9),IFERROR(INDEX(Samples!$B:$J,MATCH(MantisDispenseList!AE11,Samples!$H:$H,0),9),0))</f>
        <v>0</v>
      </c>
      <c r="F29" s="8">
        <f>IFERROR(INDEX(Samples!$B:$J,MATCH(MantisDispenseList!AF11,Samples!$G:$G,0),9),IFERROR(INDEX(Samples!$B:$J,MATCH(MantisDispenseList!AF11,Samples!$H:$H,0),9),0))</f>
        <v>0</v>
      </c>
      <c r="G29" s="8">
        <f>IFERROR(INDEX(Samples!$B:$J,MATCH(MantisDispenseList!AG11,Samples!$G:$G,0),9),IFERROR(INDEX(Samples!$B:$J,MATCH(MantisDispenseList!AG11,Samples!$H:$H,0),9),0))</f>
        <v>0</v>
      </c>
      <c r="H29" s="8">
        <f>IFERROR(INDEX(Samples!$B:$J,MATCH(MantisDispenseList!AH11,Samples!$G:$G,0),9),IFERROR(INDEX(Samples!$B:$J,MATCH(MantisDispenseList!AH11,Samples!$H:$H,0),9),0))</f>
        <v>0</v>
      </c>
      <c r="I29" s="8">
        <f>IFERROR(INDEX(Samples!$B:$J,MATCH(MantisDispenseList!AI11,Samples!$G:$G,0),9),IFERROR(INDEX(Samples!$B:$J,MATCH(MantisDispenseList!AI11,Samples!$H:$H,0),9),0))</f>
        <v>0</v>
      </c>
      <c r="J29" s="8">
        <f>IFERROR(INDEX(Samples!$B:$J,MATCH(MantisDispenseList!AJ11,Samples!$G:$G,0),9),IFERROR(INDEX(Samples!$B:$J,MATCH(MantisDispenseList!AJ11,Samples!$H:$H,0),9),0))</f>
        <v>0</v>
      </c>
      <c r="K29" s="8">
        <f>IFERROR(INDEX(Samples!$B:$J,MATCH(MantisDispenseList!AK11,Samples!$G:$G,0),9),IFERROR(INDEX(Samples!$B:$J,MATCH(MantisDispenseList!AK11,Samples!$H:$H,0),9),0))</f>
        <v>0</v>
      </c>
      <c r="L29" s="8">
        <f>IFERROR(INDEX(Samples!$B:$J,MATCH(MantisDispenseList!AL11,Samples!$G:$G,0),9),IFERROR(INDEX(Samples!$B:$J,MATCH(MantisDispenseList!AL11,Samples!$H:$H,0),9),0))</f>
        <v>0</v>
      </c>
      <c r="M29" s="8">
        <f>IFERROR(INDEX(Samples!$B:$J,MATCH(MantisDispenseList!AM11,Samples!$G:$G,0),9),IFERROR(INDEX(Samples!$B:$J,MATCH(MantisDispenseList!AM11,Samples!$H:$H,0),9),0))</f>
        <v>0</v>
      </c>
      <c r="N29" s="8">
        <f>IFERROR(INDEX(Samples!$B:$J,MATCH(MantisDispenseList!AN11,Samples!$G:$G,0),9),IFERROR(INDEX(Samples!$B:$J,MATCH(MantisDispenseList!AN11,Samples!$H:$H,0),9),0))</f>
        <v>0</v>
      </c>
      <c r="O29" s="8">
        <f>IFERROR(INDEX(Samples!$B:$J,MATCH(MantisDispenseList!AO11,Samples!$G:$G,0),9),IFERROR(INDEX(Samples!$B:$J,MATCH(MantisDispenseList!AO11,Samples!$H:$H,0),9),0))</f>
        <v>0</v>
      </c>
      <c r="P29" s="8">
        <f>IFERROR(INDEX(Samples!$B:$J,MATCH(MantisDispenseList!AP11,Samples!$G:$G,0),9),IFERROR(INDEX(Samples!$B:$J,MATCH(MantisDispenseList!AP11,Samples!$H:$H,0),9),0))</f>
        <v>0</v>
      </c>
      <c r="Q29" s="8">
        <f>IFERROR(INDEX(Samples!$B:$J,MATCH(MantisDispenseList!AQ11,Samples!$G:$G,0),9),IFERROR(INDEX(Samples!$B:$J,MATCH(MantisDispenseList!AQ11,Samples!$H:$H,0),9),0))</f>
        <v>0</v>
      </c>
      <c r="R29" s="8">
        <f>IFERROR(INDEX(Samples!$B:$J,MATCH(MantisDispenseList!AR11,Samples!$G:$G,0),9),IFERROR(INDEX(Samples!$B:$J,MATCH(MantisDispenseList!AR11,Samples!$H:$H,0),9),0))</f>
        <v>0</v>
      </c>
      <c r="S29" s="8">
        <f>IFERROR(INDEX(Samples!$B:$J,MATCH(MantisDispenseList!AS11,Samples!$G:$G,0),9),IFERROR(INDEX(Samples!$B:$J,MATCH(MantisDispenseList!AS11,Samples!$H:$H,0),9),0))</f>
        <v>0</v>
      </c>
      <c r="T29" s="8">
        <f>IFERROR(INDEX(Samples!$B:$J,MATCH(MantisDispenseList!AT11,Samples!$G:$G,0),9),IFERROR(INDEX(Samples!$B:$J,MATCH(MantisDispenseList!AT11,Samples!$H:$H,0),9),0))</f>
        <v>0</v>
      </c>
      <c r="U29" s="8">
        <f>IFERROR(INDEX(Samples!$B:$J,MATCH(MantisDispenseList!AU11,Samples!$G:$G,0),9),IFERROR(INDEX(Samples!$B:$J,MATCH(MantisDispenseList!AU11,Samples!$H:$H,0),9),0))</f>
        <v>0</v>
      </c>
      <c r="V29" s="8">
        <f>IFERROR(INDEX(Samples!$B:$J,MATCH(MantisDispenseList!AV11,Samples!$G:$G,0),9),IFERROR(INDEX(Samples!$B:$J,MATCH(MantisDispenseList!AV11,Samples!$H:$H,0),9),0))</f>
        <v>0</v>
      </c>
      <c r="W29" s="8">
        <f>IFERROR(INDEX(Samples!$B:$J,MATCH(MantisDispenseList!AW11,Samples!$G:$G,0),9),IFERROR(INDEX(Samples!$B:$J,MATCH(MantisDispenseList!AW11,Samples!$H:$H,0),9),0))</f>
        <v>0</v>
      </c>
      <c r="X29" s="8">
        <f>IFERROR(INDEX(Samples!$B:$J,MATCH(MantisDispenseList!AX11,Samples!$G:$G,0),9),IFERROR(INDEX(Samples!$B:$J,MATCH(MantisDispenseList!AX11,Samples!$H:$H,0),9),0))</f>
        <v>0</v>
      </c>
      <c r="AA29" t="s">
        <v>39</v>
      </c>
      <c r="AB29" t="s">
        <v>57</v>
      </c>
      <c r="AC29" t="s">
        <v>79</v>
      </c>
      <c r="AD29" t="s">
        <v>62</v>
      </c>
      <c r="AE29" t="s">
        <v>119</v>
      </c>
      <c r="AF29" t="s">
        <v>67</v>
      </c>
      <c r="AG29" t="s">
        <v>156</v>
      </c>
      <c r="AH29" t="s">
        <v>215</v>
      </c>
      <c r="AI29" t="s">
        <v>189</v>
      </c>
      <c r="AJ29" t="s">
        <v>219</v>
      </c>
      <c r="AK29" t="s">
        <v>218</v>
      </c>
      <c r="AL29" t="s">
        <v>223</v>
      </c>
      <c r="AM29" t="s">
        <v>247</v>
      </c>
      <c r="AN29" t="s">
        <v>227</v>
      </c>
      <c r="AO29" t="s">
        <v>276</v>
      </c>
      <c r="AP29" t="s">
        <v>231</v>
      </c>
      <c r="AQ29" t="s">
        <v>308</v>
      </c>
      <c r="AR29" t="s">
        <v>235</v>
      </c>
      <c r="AS29" t="s">
        <v>340</v>
      </c>
      <c r="AT29" t="s">
        <v>239</v>
      </c>
      <c r="AU29" t="s">
        <v>366</v>
      </c>
      <c r="AV29" t="s">
        <v>240</v>
      </c>
      <c r="AW29" t="s">
        <v>392</v>
      </c>
      <c r="AX29" t="s">
        <v>244</v>
      </c>
    </row>
    <row r="30" spans="1:50">
      <c r="A30" s="8">
        <f>IFERROR(INDEX(Samples!$B:$J,MATCH(MantisDispenseList!AA12,Samples!$G:$G,0),9),IFERROR(INDEX(Samples!$B:$J,MATCH(MantisDispenseList!AA12,Samples!$H:$H,0),9),0))</f>
        <v>0</v>
      </c>
      <c r="B30" s="8">
        <f>IFERROR(INDEX(Samples!$B:$J,MATCH(MantisDispenseList!AB12,Samples!$G:$G,0),9),IFERROR(INDEX(Samples!$B:$J,MATCH(MantisDispenseList!AB12,Samples!$H:$H,0),9),0))</f>
        <v>0</v>
      </c>
      <c r="C30" s="8">
        <f>IFERROR(INDEX(Samples!$B:$J,MATCH(MantisDispenseList!AC12,Samples!$G:$G,0),9),IFERROR(INDEX(Samples!$B:$J,MATCH(MantisDispenseList!AC12,Samples!$H:$H,0),9),0))</f>
        <v>0</v>
      </c>
      <c r="D30" s="8">
        <f>IFERROR(INDEX(Samples!$B:$J,MATCH(MantisDispenseList!AD12,Samples!$G:$G,0),9),IFERROR(INDEX(Samples!$B:$J,MATCH(MantisDispenseList!AD12,Samples!$H:$H,0),9),0))</f>
        <v>0</v>
      </c>
      <c r="E30" s="8">
        <f>IFERROR(INDEX(Samples!$B:$J,MATCH(MantisDispenseList!AE12,Samples!$G:$G,0),9),IFERROR(INDEX(Samples!$B:$J,MATCH(MantisDispenseList!AE12,Samples!$H:$H,0),9),0))</f>
        <v>0</v>
      </c>
      <c r="F30" s="8">
        <f>IFERROR(INDEX(Samples!$B:$J,MATCH(MantisDispenseList!AF12,Samples!$G:$G,0),9),IFERROR(INDEX(Samples!$B:$J,MATCH(MantisDispenseList!AF12,Samples!$H:$H,0),9),0))</f>
        <v>0</v>
      </c>
      <c r="G30" s="8">
        <f>IFERROR(INDEX(Samples!$B:$J,MATCH(MantisDispenseList!AG12,Samples!$G:$G,0),9),IFERROR(INDEX(Samples!$B:$J,MATCH(MantisDispenseList!AG12,Samples!$H:$H,0),9),0))</f>
        <v>0</v>
      </c>
      <c r="H30" s="8">
        <f>IFERROR(INDEX(Samples!$B:$J,MATCH(MantisDispenseList!AH12,Samples!$G:$G,0),9),IFERROR(INDEX(Samples!$B:$J,MATCH(MantisDispenseList!AH12,Samples!$H:$H,0),9),0))</f>
        <v>0</v>
      </c>
      <c r="I30" s="8">
        <f>IFERROR(INDEX(Samples!$B:$J,MATCH(MantisDispenseList!AI12,Samples!$G:$G,0),9),IFERROR(INDEX(Samples!$B:$J,MATCH(MantisDispenseList!AI12,Samples!$H:$H,0),9),0))</f>
        <v>0</v>
      </c>
      <c r="J30" s="8">
        <f>IFERROR(INDEX(Samples!$B:$J,MATCH(MantisDispenseList!AJ12,Samples!$G:$G,0),9),IFERROR(INDEX(Samples!$B:$J,MATCH(MantisDispenseList!AJ12,Samples!$H:$H,0),9),0))</f>
        <v>0</v>
      </c>
      <c r="K30" s="8">
        <f>IFERROR(INDEX(Samples!$B:$J,MATCH(MantisDispenseList!AK12,Samples!$G:$G,0),9),IFERROR(INDEX(Samples!$B:$J,MATCH(MantisDispenseList!AK12,Samples!$H:$H,0),9),0))</f>
        <v>0</v>
      </c>
      <c r="L30" s="8">
        <f>IFERROR(INDEX(Samples!$B:$J,MATCH(MantisDispenseList!AL12,Samples!$G:$G,0),9),IFERROR(INDEX(Samples!$B:$J,MATCH(MantisDispenseList!AL12,Samples!$H:$H,0),9),0))</f>
        <v>0</v>
      </c>
      <c r="M30" s="8">
        <f>IFERROR(INDEX(Samples!$B:$J,MATCH(MantisDispenseList!AM12,Samples!$G:$G,0),9),IFERROR(INDEX(Samples!$B:$J,MATCH(MantisDispenseList!AM12,Samples!$H:$H,0),9),0))</f>
        <v>0</v>
      </c>
      <c r="N30" s="8">
        <f>IFERROR(INDEX(Samples!$B:$J,MATCH(MantisDispenseList!AN12,Samples!$G:$G,0),9),IFERROR(INDEX(Samples!$B:$J,MATCH(MantisDispenseList!AN12,Samples!$H:$H,0),9),0))</f>
        <v>0</v>
      </c>
      <c r="O30" s="8">
        <f>IFERROR(INDEX(Samples!$B:$J,MATCH(MantisDispenseList!AO12,Samples!$G:$G,0),9),IFERROR(INDEX(Samples!$B:$J,MATCH(MantisDispenseList!AO12,Samples!$H:$H,0),9),0))</f>
        <v>0</v>
      </c>
      <c r="P30" s="8">
        <f>IFERROR(INDEX(Samples!$B:$J,MATCH(MantisDispenseList!AP12,Samples!$G:$G,0),9),IFERROR(INDEX(Samples!$B:$J,MATCH(MantisDispenseList!AP12,Samples!$H:$H,0),9),0))</f>
        <v>0</v>
      </c>
      <c r="Q30" s="8">
        <f>IFERROR(INDEX(Samples!$B:$J,MATCH(MantisDispenseList!AQ12,Samples!$G:$G,0),9),IFERROR(INDEX(Samples!$B:$J,MATCH(MantisDispenseList!AQ12,Samples!$H:$H,0),9),0))</f>
        <v>0</v>
      </c>
      <c r="R30" s="8">
        <f>IFERROR(INDEX(Samples!$B:$J,MATCH(MantisDispenseList!AR12,Samples!$G:$G,0),9),IFERROR(INDEX(Samples!$B:$J,MATCH(MantisDispenseList!AR12,Samples!$H:$H,0),9),0))</f>
        <v>0</v>
      </c>
      <c r="S30" s="8">
        <f>IFERROR(INDEX(Samples!$B:$J,MATCH(MantisDispenseList!AS12,Samples!$G:$G,0),9),IFERROR(INDEX(Samples!$B:$J,MATCH(MantisDispenseList!AS12,Samples!$H:$H,0),9),0))</f>
        <v>0</v>
      </c>
      <c r="T30" s="8">
        <f>IFERROR(INDEX(Samples!$B:$J,MATCH(MantisDispenseList!AT12,Samples!$G:$G,0),9),IFERROR(INDEX(Samples!$B:$J,MATCH(MantisDispenseList!AT12,Samples!$H:$H,0),9),0))</f>
        <v>0</v>
      </c>
      <c r="U30" s="8">
        <f>IFERROR(INDEX(Samples!$B:$J,MATCH(MantisDispenseList!AU12,Samples!$G:$G,0),9),IFERROR(INDEX(Samples!$B:$J,MATCH(MantisDispenseList!AU12,Samples!$H:$H,0),9),0))</f>
        <v>0</v>
      </c>
      <c r="V30" s="8">
        <f>IFERROR(INDEX(Samples!$B:$J,MATCH(MantisDispenseList!AV12,Samples!$G:$G,0),9),IFERROR(INDEX(Samples!$B:$J,MATCH(MantisDispenseList!AV12,Samples!$H:$H,0),9),0))</f>
        <v>0</v>
      </c>
      <c r="W30" s="8">
        <f>IFERROR(INDEX(Samples!$B:$J,MATCH(MantisDispenseList!AW12,Samples!$G:$G,0),9),IFERROR(INDEX(Samples!$B:$J,MATCH(MantisDispenseList!AW12,Samples!$H:$H,0),9),0))</f>
        <v>0</v>
      </c>
      <c r="X30" s="8">
        <f>IFERROR(INDEX(Samples!$B:$J,MATCH(MantisDispenseList!AX12,Samples!$G:$G,0),9),IFERROR(INDEX(Samples!$B:$J,MATCH(MantisDispenseList!AX12,Samples!$H:$H,0),9),0))</f>
        <v>0</v>
      </c>
      <c r="AA30" t="s">
        <v>42</v>
      </c>
      <c r="AB30" t="s">
        <v>43</v>
      </c>
      <c r="AC30" t="s">
        <v>82</v>
      </c>
      <c r="AD30" t="s">
        <v>83</v>
      </c>
      <c r="AE30" t="s">
        <v>122</v>
      </c>
      <c r="AF30" t="s">
        <v>123</v>
      </c>
      <c r="AG30" t="s">
        <v>159</v>
      </c>
      <c r="AH30" t="s">
        <v>160</v>
      </c>
      <c r="AI30" t="s">
        <v>192</v>
      </c>
      <c r="AJ30" t="s">
        <v>193</v>
      </c>
      <c r="AK30" t="s">
        <v>220</v>
      </c>
      <c r="AL30" t="s">
        <v>221</v>
      </c>
      <c r="AM30" t="s">
        <v>249</v>
      </c>
      <c r="AN30" t="s">
        <v>250</v>
      </c>
      <c r="AO30" t="s">
        <v>278</v>
      </c>
      <c r="AP30" t="s">
        <v>279</v>
      </c>
      <c r="AQ30" t="s">
        <v>311</v>
      </c>
      <c r="AR30" t="s">
        <v>312</v>
      </c>
      <c r="AS30" t="s">
        <v>342</v>
      </c>
      <c r="AT30" t="s">
        <v>343</v>
      </c>
      <c r="AU30" t="s">
        <v>368</v>
      </c>
      <c r="AV30" t="s">
        <v>369</v>
      </c>
      <c r="AW30" t="s">
        <v>394</v>
      </c>
      <c r="AX30" t="s">
        <v>395</v>
      </c>
    </row>
    <row r="31" spans="1:50">
      <c r="A31" s="8">
        <f>IFERROR(INDEX(Samples!$B:$J,MATCH(MantisDispenseList!AA13,Samples!$G:$G,0),9),IFERROR(INDEX(Samples!$B:$J,MATCH(MantisDispenseList!AA13,Samples!$H:$H,0),9),0))</f>
        <v>0</v>
      </c>
      <c r="B31" s="8">
        <f>IFERROR(INDEX(Samples!$B:$J,MATCH(MantisDispenseList!AB13,Samples!$G:$G,0),9),IFERROR(INDEX(Samples!$B:$J,MATCH(MantisDispenseList!AB13,Samples!$H:$H,0),9),0))</f>
        <v>0</v>
      </c>
      <c r="C31" s="8">
        <f>IFERROR(INDEX(Samples!$B:$J,MATCH(MantisDispenseList!AC13,Samples!$G:$G,0),9),IFERROR(INDEX(Samples!$B:$J,MATCH(MantisDispenseList!AC13,Samples!$H:$H,0),9),0))</f>
        <v>0</v>
      </c>
      <c r="D31" s="8">
        <f>IFERROR(INDEX(Samples!$B:$J,MATCH(MantisDispenseList!AD13,Samples!$G:$G,0),9),IFERROR(INDEX(Samples!$B:$J,MATCH(MantisDispenseList!AD13,Samples!$H:$H,0),9),0))</f>
        <v>0</v>
      </c>
      <c r="E31" s="8">
        <f>IFERROR(INDEX(Samples!$B:$J,MATCH(MantisDispenseList!AE13,Samples!$G:$G,0),9),IFERROR(INDEX(Samples!$B:$J,MATCH(MantisDispenseList!AE13,Samples!$H:$H,0),9),0))</f>
        <v>0</v>
      </c>
      <c r="F31" s="8">
        <f>IFERROR(INDEX(Samples!$B:$J,MATCH(MantisDispenseList!AF13,Samples!$G:$G,0),9),IFERROR(INDEX(Samples!$B:$J,MATCH(MantisDispenseList!AF13,Samples!$H:$H,0),9),0))</f>
        <v>0</v>
      </c>
      <c r="G31" s="8">
        <f>IFERROR(INDEX(Samples!$B:$J,MATCH(MantisDispenseList!AG13,Samples!$G:$G,0),9),IFERROR(INDEX(Samples!$B:$J,MATCH(MantisDispenseList!AG13,Samples!$H:$H,0),9),0))</f>
        <v>0</v>
      </c>
      <c r="H31" s="8">
        <f>IFERROR(INDEX(Samples!$B:$J,MATCH(MantisDispenseList!AH13,Samples!$G:$G,0),9),IFERROR(INDEX(Samples!$B:$J,MATCH(MantisDispenseList!AH13,Samples!$H:$H,0),9),0))</f>
        <v>0</v>
      </c>
      <c r="I31" s="8">
        <f>IFERROR(INDEX(Samples!$B:$J,MATCH(MantisDispenseList!AI13,Samples!$G:$G,0),9),IFERROR(INDEX(Samples!$B:$J,MATCH(MantisDispenseList!AI13,Samples!$H:$H,0),9),0))</f>
        <v>0</v>
      </c>
      <c r="J31" s="8">
        <f>IFERROR(INDEX(Samples!$B:$J,MATCH(MantisDispenseList!AJ13,Samples!$G:$G,0),9),IFERROR(INDEX(Samples!$B:$J,MATCH(MantisDispenseList!AJ13,Samples!$H:$H,0),9),0))</f>
        <v>0</v>
      </c>
      <c r="K31" s="8">
        <f>IFERROR(INDEX(Samples!$B:$J,MATCH(MantisDispenseList!AK13,Samples!$G:$G,0),9),IFERROR(INDEX(Samples!$B:$J,MATCH(MantisDispenseList!AK13,Samples!$H:$H,0),9),0))</f>
        <v>0</v>
      </c>
      <c r="L31" s="8">
        <f>IFERROR(INDEX(Samples!$B:$J,MATCH(MantisDispenseList!AL13,Samples!$G:$G,0),9),IFERROR(INDEX(Samples!$B:$J,MATCH(MantisDispenseList!AL13,Samples!$H:$H,0),9),0))</f>
        <v>0</v>
      </c>
      <c r="M31" s="8">
        <f>IFERROR(INDEX(Samples!$B:$J,MATCH(MantisDispenseList!AM13,Samples!$G:$G,0),9),IFERROR(INDEX(Samples!$B:$J,MATCH(MantisDispenseList!AM13,Samples!$H:$H,0),9),0))</f>
        <v>0</v>
      </c>
      <c r="N31" s="8">
        <f>IFERROR(INDEX(Samples!$B:$J,MATCH(MantisDispenseList!AN13,Samples!$G:$G,0),9),IFERROR(INDEX(Samples!$B:$J,MATCH(MantisDispenseList!AN13,Samples!$H:$H,0),9),0))</f>
        <v>0</v>
      </c>
      <c r="O31" s="8">
        <f>IFERROR(INDEX(Samples!$B:$J,MATCH(MantisDispenseList!AO13,Samples!$G:$G,0),9),IFERROR(INDEX(Samples!$B:$J,MATCH(MantisDispenseList!AO13,Samples!$H:$H,0),9),0))</f>
        <v>0</v>
      </c>
      <c r="P31" s="8">
        <f>IFERROR(INDEX(Samples!$B:$J,MATCH(MantisDispenseList!AP13,Samples!$G:$G,0),9),IFERROR(INDEX(Samples!$B:$J,MATCH(MantisDispenseList!AP13,Samples!$H:$H,0),9),0))</f>
        <v>0</v>
      </c>
      <c r="Q31" s="8">
        <f>IFERROR(INDEX(Samples!$B:$J,MATCH(MantisDispenseList!AQ13,Samples!$G:$G,0),9),IFERROR(INDEX(Samples!$B:$J,MATCH(MantisDispenseList!AQ13,Samples!$H:$H,0),9),0))</f>
        <v>0</v>
      </c>
      <c r="R31" s="8">
        <f>IFERROR(INDEX(Samples!$B:$J,MATCH(MantisDispenseList!AR13,Samples!$G:$G,0),9),IFERROR(INDEX(Samples!$B:$J,MATCH(MantisDispenseList!AR13,Samples!$H:$H,0),9),0))</f>
        <v>0</v>
      </c>
      <c r="S31" s="8">
        <f>IFERROR(INDEX(Samples!$B:$J,MATCH(MantisDispenseList!AS13,Samples!$G:$G,0),9),IFERROR(INDEX(Samples!$B:$J,MATCH(MantisDispenseList!AS13,Samples!$H:$H,0),9),0))</f>
        <v>0</v>
      </c>
      <c r="T31" s="8">
        <f>IFERROR(INDEX(Samples!$B:$J,MATCH(MantisDispenseList!AT13,Samples!$G:$G,0),9),IFERROR(INDEX(Samples!$B:$J,MATCH(MantisDispenseList!AT13,Samples!$H:$H,0),9),0))</f>
        <v>0</v>
      </c>
      <c r="U31" s="8">
        <f>IFERROR(INDEX(Samples!$B:$J,MATCH(MantisDispenseList!AU13,Samples!$G:$G,0),9),IFERROR(INDEX(Samples!$B:$J,MATCH(MantisDispenseList!AU13,Samples!$H:$H,0),9),0))</f>
        <v>0</v>
      </c>
      <c r="V31" s="8">
        <f>IFERROR(INDEX(Samples!$B:$J,MATCH(MantisDispenseList!AV13,Samples!$G:$G,0),9),IFERROR(INDEX(Samples!$B:$J,MATCH(MantisDispenseList!AV13,Samples!$H:$H,0),9),0))</f>
        <v>0</v>
      </c>
      <c r="W31" s="8">
        <f>IFERROR(INDEX(Samples!$B:$J,MATCH(MantisDispenseList!AW13,Samples!$G:$G,0),9),IFERROR(INDEX(Samples!$B:$J,MATCH(MantisDispenseList!AW13,Samples!$H:$H,0),9),0))</f>
        <v>0</v>
      </c>
      <c r="X31" s="8">
        <f>IFERROR(INDEX(Samples!$B:$J,MATCH(MantisDispenseList!AX13,Samples!$G:$G,0),9),IFERROR(INDEX(Samples!$B:$J,MATCH(MantisDispenseList!AX13,Samples!$H:$H,0),9),0))</f>
        <v>0</v>
      </c>
      <c r="AA31" t="s">
        <v>44</v>
      </c>
      <c r="AB31" t="s">
        <v>70</v>
      </c>
      <c r="AC31" t="s">
        <v>84</v>
      </c>
      <c r="AD31" t="s">
        <v>75</v>
      </c>
      <c r="AE31" t="s">
        <v>124</v>
      </c>
      <c r="AF31" t="s">
        <v>80</v>
      </c>
      <c r="AG31" t="s">
        <v>161</v>
      </c>
      <c r="AH31" t="s">
        <v>248</v>
      </c>
      <c r="AI31" t="s">
        <v>194</v>
      </c>
      <c r="AJ31" t="s">
        <v>252</v>
      </c>
      <c r="AK31" t="s">
        <v>222</v>
      </c>
      <c r="AL31" t="s">
        <v>256</v>
      </c>
      <c r="AM31" t="s">
        <v>251</v>
      </c>
      <c r="AN31" t="s">
        <v>260</v>
      </c>
      <c r="AO31" t="s">
        <v>280</v>
      </c>
      <c r="AP31" t="s">
        <v>264</v>
      </c>
      <c r="AQ31" t="s">
        <v>313</v>
      </c>
      <c r="AR31" t="s">
        <v>268</v>
      </c>
      <c r="AS31" t="s">
        <v>344</v>
      </c>
      <c r="AT31" t="s">
        <v>269</v>
      </c>
      <c r="AU31" t="s">
        <v>370</v>
      </c>
      <c r="AV31" t="s">
        <v>273</v>
      </c>
      <c r="AW31" t="s">
        <v>396</v>
      </c>
      <c r="AX31" t="s">
        <v>277</v>
      </c>
    </row>
    <row r="32" spans="1:50">
      <c r="A32" s="8">
        <f>IFERROR(INDEX(Samples!$B:$J,MATCH(MantisDispenseList!AA14,Samples!$G:$G,0),9),IFERROR(INDEX(Samples!$B:$J,MATCH(MantisDispenseList!AA14,Samples!$H:$H,0),9),0))</f>
        <v>0</v>
      </c>
      <c r="B32" s="8">
        <f>IFERROR(INDEX(Samples!$B:$J,MATCH(MantisDispenseList!AB14,Samples!$G:$G,0),9),IFERROR(INDEX(Samples!$B:$J,MATCH(MantisDispenseList!AB14,Samples!$H:$H,0),9),0))</f>
        <v>0</v>
      </c>
      <c r="C32" s="8">
        <f>IFERROR(INDEX(Samples!$B:$J,MATCH(MantisDispenseList!AC14,Samples!$G:$G,0),9),IFERROR(INDEX(Samples!$B:$J,MATCH(MantisDispenseList!AC14,Samples!$H:$H,0),9),0))</f>
        <v>0</v>
      </c>
      <c r="D32" s="8">
        <f>IFERROR(INDEX(Samples!$B:$J,MATCH(MantisDispenseList!AD14,Samples!$G:$G,0),9),IFERROR(INDEX(Samples!$B:$J,MATCH(MantisDispenseList!AD14,Samples!$H:$H,0),9),0))</f>
        <v>0</v>
      </c>
      <c r="E32" s="8">
        <f>IFERROR(INDEX(Samples!$B:$J,MATCH(MantisDispenseList!AE14,Samples!$G:$G,0),9),IFERROR(INDEX(Samples!$B:$J,MATCH(MantisDispenseList!AE14,Samples!$H:$H,0),9),0))</f>
        <v>0</v>
      </c>
      <c r="F32" s="8">
        <f>IFERROR(INDEX(Samples!$B:$J,MATCH(MantisDispenseList!AF14,Samples!$G:$G,0),9),IFERROR(INDEX(Samples!$B:$J,MATCH(MantisDispenseList!AF14,Samples!$H:$H,0),9),0))</f>
        <v>0</v>
      </c>
      <c r="G32" s="8">
        <f>IFERROR(INDEX(Samples!$B:$J,MATCH(MantisDispenseList!AG14,Samples!$G:$G,0),9),IFERROR(INDEX(Samples!$B:$J,MATCH(MantisDispenseList!AG14,Samples!$H:$H,0),9),0))</f>
        <v>0</v>
      </c>
      <c r="H32" s="8">
        <f>IFERROR(INDEX(Samples!$B:$J,MATCH(MantisDispenseList!AH14,Samples!$G:$G,0),9),IFERROR(INDEX(Samples!$B:$J,MATCH(MantisDispenseList!AH14,Samples!$H:$H,0),9),0))</f>
        <v>0</v>
      </c>
      <c r="I32" s="8">
        <f>IFERROR(INDEX(Samples!$B:$J,MATCH(MantisDispenseList!AI14,Samples!$G:$G,0),9),IFERROR(INDEX(Samples!$B:$J,MATCH(MantisDispenseList!AI14,Samples!$H:$H,0),9),0))</f>
        <v>0</v>
      </c>
      <c r="J32" s="8">
        <f>IFERROR(INDEX(Samples!$B:$J,MATCH(MantisDispenseList!AJ14,Samples!$G:$G,0),9),IFERROR(INDEX(Samples!$B:$J,MATCH(MantisDispenseList!AJ14,Samples!$H:$H,0),9),0))</f>
        <v>0</v>
      </c>
      <c r="K32" s="8">
        <f>IFERROR(INDEX(Samples!$B:$J,MATCH(MantisDispenseList!AK14,Samples!$G:$G,0),9),IFERROR(INDEX(Samples!$B:$J,MATCH(MantisDispenseList!AK14,Samples!$H:$H,0),9),0))</f>
        <v>0</v>
      </c>
      <c r="L32" s="8">
        <f>IFERROR(INDEX(Samples!$B:$J,MATCH(MantisDispenseList!AL14,Samples!$G:$G,0),9),IFERROR(INDEX(Samples!$B:$J,MATCH(MantisDispenseList!AL14,Samples!$H:$H,0),9),0))</f>
        <v>0</v>
      </c>
      <c r="M32" s="8">
        <f>IFERROR(INDEX(Samples!$B:$J,MATCH(MantisDispenseList!AM14,Samples!$G:$G,0),9),IFERROR(INDEX(Samples!$B:$J,MATCH(MantisDispenseList!AM14,Samples!$H:$H,0),9),0))</f>
        <v>0</v>
      </c>
      <c r="N32" s="8">
        <f>IFERROR(INDEX(Samples!$B:$J,MATCH(MantisDispenseList!AN14,Samples!$G:$G,0),9),IFERROR(INDEX(Samples!$B:$J,MATCH(MantisDispenseList!AN14,Samples!$H:$H,0),9),0))</f>
        <v>0</v>
      </c>
      <c r="O32" s="8">
        <f>IFERROR(INDEX(Samples!$B:$J,MATCH(MantisDispenseList!AO14,Samples!$G:$G,0),9),IFERROR(INDEX(Samples!$B:$J,MATCH(MantisDispenseList!AO14,Samples!$H:$H,0),9),0))</f>
        <v>0</v>
      </c>
      <c r="P32" s="8">
        <f>IFERROR(INDEX(Samples!$B:$J,MATCH(MantisDispenseList!AP14,Samples!$G:$G,0),9),IFERROR(INDEX(Samples!$B:$J,MATCH(MantisDispenseList!AP14,Samples!$H:$H,0),9),0))</f>
        <v>0</v>
      </c>
      <c r="Q32" s="8">
        <f>IFERROR(INDEX(Samples!$B:$J,MATCH(MantisDispenseList!AQ14,Samples!$G:$G,0),9),IFERROR(INDEX(Samples!$B:$J,MATCH(MantisDispenseList!AQ14,Samples!$H:$H,0),9),0))</f>
        <v>0</v>
      </c>
      <c r="R32" s="8">
        <f>IFERROR(INDEX(Samples!$B:$J,MATCH(MantisDispenseList!AR14,Samples!$G:$G,0),9),IFERROR(INDEX(Samples!$B:$J,MATCH(MantisDispenseList!AR14,Samples!$H:$H,0),9),0))</f>
        <v>0</v>
      </c>
      <c r="S32" s="8">
        <f>IFERROR(INDEX(Samples!$B:$J,MATCH(MantisDispenseList!AS14,Samples!$G:$G,0),9),IFERROR(INDEX(Samples!$B:$J,MATCH(MantisDispenseList!AS14,Samples!$H:$H,0),9),0))</f>
        <v>0</v>
      </c>
      <c r="T32" s="8">
        <f>IFERROR(INDEX(Samples!$B:$J,MATCH(MantisDispenseList!AT14,Samples!$G:$G,0),9),IFERROR(INDEX(Samples!$B:$J,MATCH(MantisDispenseList!AT14,Samples!$H:$H,0),9),0))</f>
        <v>0</v>
      </c>
      <c r="U32" s="8">
        <f>IFERROR(INDEX(Samples!$B:$J,MATCH(MantisDispenseList!AU14,Samples!$G:$G,0),9),IFERROR(INDEX(Samples!$B:$J,MATCH(MantisDispenseList!AU14,Samples!$H:$H,0),9),0))</f>
        <v>0</v>
      </c>
      <c r="V32" s="8">
        <f>IFERROR(INDEX(Samples!$B:$J,MATCH(MantisDispenseList!AV14,Samples!$G:$G,0),9),IFERROR(INDEX(Samples!$B:$J,MATCH(MantisDispenseList!AV14,Samples!$H:$H,0),9),0))</f>
        <v>0</v>
      </c>
      <c r="W32" s="8">
        <f>IFERROR(INDEX(Samples!$B:$J,MATCH(MantisDispenseList!AW14,Samples!$G:$G,0),9),IFERROR(INDEX(Samples!$B:$J,MATCH(MantisDispenseList!AW14,Samples!$H:$H,0),9),0))</f>
        <v>0</v>
      </c>
      <c r="X32" s="8">
        <f>IFERROR(INDEX(Samples!$B:$J,MATCH(MantisDispenseList!AX14,Samples!$G:$G,0),9),IFERROR(INDEX(Samples!$B:$J,MATCH(MantisDispenseList!AX14,Samples!$H:$H,0),9),0))</f>
        <v>0</v>
      </c>
      <c r="AA32" t="s">
        <v>47</v>
      </c>
      <c r="AB32" t="s">
        <v>48</v>
      </c>
      <c r="AC32" t="s">
        <v>87</v>
      </c>
      <c r="AD32" t="s">
        <v>88</v>
      </c>
      <c r="AE32" t="s">
        <v>127</v>
      </c>
      <c r="AF32" t="s">
        <v>128</v>
      </c>
      <c r="AG32" t="s">
        <v>163</v>
      </c>
      <c r="AH32" t="s">
        <v>164</v>
      </c>
      <c r="AI32" t="s">
        <v>197</v>
      </c>
      <c r="AJ32" t="s">
        <v>198</v>
      </c>
      <c r="AK32" t="s">
        <v>224</v>
      </c>
      <c r="AL32" t="s">
        <v>225</v>
      </c>
      <c r="AM32" t="s">
        <v>253</v>
      </c>
      <c r="AN32" t="s">
        <v>254</v>
      </c>
      <c r="AO32" t="s">
        <v>282</v>
      </c>
      <c r="AP32" t="s">
        <v>283</v>
      </c>
      <c r="AQ32" t="s">
        <v>316</v>
      </c>
      <c r="AR32" t="s">
        <v>317</v>
      </c>
      <c r="AS32" t="s">
        <v>346</v>
      </c>
      <c r="AT32" t="s">
        <v>347</v>
      </c>
      <c r="AU32" t="s">
        <v>372</v>
      </c>
      <c r="AV32" t="s">
        <v>373</v>
      </c>
      <c r="AW32" t="s">
        <v>398</v>
      </c>
      <c r="AX32" t="s">
        <v>399</v>
      </c>
    </row>
    <row r="33" spans="1:50">
      <c r="A33" s="8">
        <f>IFERROR(INDEX(Samples!$B:$J,MATCH(MantisDispenseList!AA15,Samples!$G:$G,0),9),IFERROR(INDEX(Samples!$B:$J,MATCH(MantisDispenseList!AA15,Samples!$H:$H,0),9),0))</f>
        <v>0</v>
      </c>
      <c r="B33" s="8">
        <f>IFERROR(INDEX(Samples!$B:$J,MATCH(MantisDispenseList!AB15,Samples!$G:$G,0),9),IFERROR(INDEX(Samples!$B:$J,MATCH(MantisDispenseList!AB15,Samples!$H:$H,0),9),0))</f>
        <v>0</v>
      </c>
      <c r="C33" s="8">
        <f>IFERROR(INDEX(Samples!$B:$J,MATCH(MantisDispenseList!AC15,Samples!$G:$G,0),9),IFERROR(INDEX(Samples!$B:$J,MATCH(MantisDispenseList!AC15,Samples!$H:$H,0),9),0))</f>
        <v>0</v>
      </c>
      <c r="D33" s="8">
        <f>IFERROR(INDEX(Samples!$B:$J,MATCH(MantisDispenseList!AD15,Samples!$G:$G,0),9),IFERROR(INDEX(Samples!$B:$J,MATCH(MantisDispenseList!AD15,Samples!$H:$H,0),9),0))</f>
        <v>0</v>
      </c>
      <c r="E33" s="8">
        <f>IFERROR(INDEX(Samples!$B:$J,MATCH(MantisDispenseList!AE15,Samples!$G:$G,0),9),IFERROR(INDEX(Samples!$B:$J,MATCH(MantisDispenseList!AE15,Samples!$H:$H,0),9),0))</f>
        <v>0</v>
      </c>
      <c r="F33" s="8">
        <f>IFERROR(INDEX(Samples!$B:$J,MATCH(MantisDispenseList!AF15,Samples!$G:$G,0),9),IFERROR(INDEX(Samples!$B:$J,MATCH(MantisDispenseList!AF15,Samples!$H:$H,0),9),0))</f>
        <v>0</v>
      </c>
      <c r="G33" s="8">
        <f>IFERROR(INDEX(Samples!$B:$J,MATCH(MantisDispenseList!AG15,Samples!$G:$G,0),9),IFERROR(INDEX(Samples!$B:$J,MATCH(MantisDispenseList!AG15,Samples!$H:$H,0),9),0))</f>
        <v>0</v>
      </c>
      <c r="H33" s="8">
        <f>IFERROR(INDEX(Samples!$B:$J,MATCH(MantisDispenseList!AH15,Samples!$G:$G,0),9),IFERROR(INDEX(Samples!$B:$J,MATCH(MantisDispenseList!AH15,Samples!$H:$H,0),9),0))</f>
        <v>0</v>
      </c>
      <c r="I33" s="8">
        <f>IFERROR(INDEX(Samples!$B:$J,MATCH(MantisDispenseList!AI15,Samples!$G:$G,0),9),IFERROR(INDEX(Samples!$B:$J,MATCH(MantisDispenseList!AI15,Samples!$H:$H,0),9),0))</f>
        <v>0</v>
      </c>
      <c r="J33" s="8">
        <f>IFERROR(INDEX(Samples!$B:$J,MATCH(MantisDispenseList!AJ15,Samples!$G:$G,0),9),IFERROR(INDEX(Samples!$B:$J,MATCH(MantisDispenseList!AJ15,Samples!$H:$H,0),9),0))</f>
        <v>0</v>
      </c>
      <c r="K33" s="8">
        <f>IFERROR(INDEX(Samples!$B:$J,MATCH(MantisDispenseList!AK15,Samples!$G:$G,0),9),IFERROR(INDEX(Samples!$B:$J,MATCH(MantisDispenseList!AK15,Samples!$H:$H,0),9),0))</f>
        <v>0</v>
      </c>
      <c r="L33" s="8">
        <f>IFERROR(INDEX(Samples!$B:$J,MATCH(MantisDispenseList!AL15,Samples!$G:$G,0),9),IFERROR(INDEX(Samples!$B:$J,MATCH(MantisDispenseList!AL15,Samples!$H:$H,0),9),0))</f>
        <v>0</v>
      </c>
      <c r="M33" s="8">
        <f>IFERROR(INDEX(Samples!$B:$J,MATCH(MantisDispenseList!AM15,Samples!$G:$G,0),9),IFERROR(INDEX(Samples!$B:$J,MATCH(MantisDispenseList!AM15,Samples!$H:$H,0),9),0))</f>
        <v>0</v>
      </c>
      <c r="N33" s="8">
        <f>IFERROR(INDEX(Samples!$B:$J,MATCH(MantisDispenseList!AN15,Samples!$G:$G,0),9),IFERROR(INDEX(Samples!$B:$J,MATCH(MantisDispenseList!AN15,Samples!$H:$H,0),9),0))</f>
        <v>0</v>
      </c>
      <c r="O33" s="8">
        <f>IFERROR(INDEX(Samples!$B:$J,MATCH(MantisDispenseList!AO15,Samples!$G:$G,0),9),IFERROR(INDEX(Samples!$B:$J,MATCH(MantisDispenseList!AO15,Samples!$H:$H,0),9),0))</f>
        <v>0</v>
      </c>
      <c r="P33" s="8">
        <f>IFERROR(INDEX(Samples!$B:$J,MATCH(MantisDispenseList!AP15,Samples!$G:$G,0),9),IFERROR(INDEX(Samples!$B:$J,MATCH(MantisDispenseList!AP15,Samples!$H:$H,0),9),0))</f>
        <v>0</v>
      </c>
      <c r="Q33" s="8">
        <f>IFERROR(INDEX(Samples!$B:$J,MATCH(MantisDispenseList!AQ15,Samples!$G:$G,0),9),IFERROR(INDEX(Samples!$B:$J,MATCH(MantisDispenseList!AQ15,Samples!$H:$H,0),9),0))</f>
        <v>0</v>
      </c>
      <c r="R33" s="8">
        <f>IFERROR(INDEX(Samples!$B:$J,MATCH(MantisDispenseList!AR15,Samples!$G:$G,0),9),IFERROR(INDEX(Samples!$B:$J,MATCH(MantisDispenseList!AR15,Samples!$H:$H,0),9),0))</f>
        <v>0</v>
      </c>
      <c r="S33" s="8">
        <f>IFERROR(INDEX(Samples!$B:$J,MATCH(MantisDispenseList!AS15,Samples!$G:$G,0),9),IFERROR(INDEX(Samples!$B:$J,MATCH(MantisDispenseList!AS15,Samples!$H:$H,0),9),0))</f>
        <v>0</v>
      </c>
      <c r="T33" s="8">
        <f>IFERROR(INDEX(Samples!$B:$J,MATCH(MantisDispenseList!AT15,Samples!$G:$G,0),9),IFERROR(INDEX(Samples!$B:$J,MATCH(MantisDispenseList!AT15,Samples!$H:$H,0),9),0))</f>
        <v>0</v>
      </c>
      <c r="U33" s="8">
        <f>IFERROR(INDEX(Samples!$B:$J,MATCH(MantisDispenseList!AU15,Samples!$G:$G,0),9),IFERROR(INDEX(Samples!$B:$J,MATCH(MantisDispenseList!AU15,Samples!$H:$H,0),9),0))</f>
        <v>0</v>
      </c>
      <c r="V33" s="8">
        <f>IFERROR(INDEX(Samples!$B:$J,MATCH(MantisDispenseList!AV15,Samples!$G:$G,0),9),IFERROR(INDEX(Samples!$B:$J,MATCH(MantisDispenseList!AV15,Samples!$H:$H,0),9),0))</f>
        <v>0</v>
      </c>
      <c r="W33" s="8">
        <f>IFERROR(INDEX(Samples!$B:$J,MATCH(MantisDispenseList!AW15,Samples!$G:$G,0),9),IFERROR(INDEX(Samples!$B:$J,MATCH(MantisDispenseList!AW15,Samples!$H:$H,0),9),0))</f>
        <v>0</v>
      </c>
      <c r="X33" s="8">
        <f>IFERROR(INDEX(Samples!$B:$J,MATCH(MantisDispenseList!AX15,Samples!$G:$G,0),9),IFERROR(INDEX(Samples!$B:$J,MATCH(MantisDispenseList!AX15,Samples!$H:$H,0),9),0))</f>
        <v>0</v>
      </c>
      <c r="AA33" t="s">
        <v>49</v>
      </c>
      <c r="AB33" t="s">
        <v>86</v>
      </c>
      <c r="AC33" t="s">
        <v>89</v>
      </c>
      <c r="AD33" t="s">
        <v>91</v>
      </c>
      <c r="AE33" t="s">
        <v>129</v>
      </c>
      <c r="AF33" t="s">
        <v>96</v>
      </c>
      <c r="AG33" t="s">
        <v>165</v>
      </c>
      <c r="AH33" t="s">
        <v>281</v>
      </c>
      <c r="AI33" t="s">
        <v>199</v>
      </c>
      <c r="AJ33" t="s">
        <v>286</v>
      </c>
      <c r="AK33" t="s">
        <v>226</v>
      </c>
      <c r="AL33" t="s">
        <v>291</v>
      </c>
      <c r="AM33" t="s">
        <v>255</v>
      </c>
      <c r="AN33" t="s">
        <v>296</v>
      </c>
      <c r="AO33" t="s">
        <v>284</v>
      </c>
      <c r="AP33" t="s">
        <v>301</v>
      </c>
      <c r="AQ33" t="s">
        <v>318</v>
      </c>
      <c r="AR33" t="s">
        <v>303</v>
      </c>
      <c r="AS33" t="s">
        <v>348</v>
      </c>
      <c r="AT33" t="s">
        <v>305</v>
      </c>
      <c r="AU33" t="s">
        <v>374</v>
      </c>
      <c r="AV33" t="s">
        <v>310</v>
      </c>
      <c r="AW33" t="s">
        <v>400</v>
      </c>
      <c r="AX33" t="s">
        <v>315</v>
      </c>
    </row>
    <row r="34" spans="1:50">
      <c r="A34" s="8">
        <f>IFERROR(INDEX(Samples!$B:$J,MATCH(MantisDispenseList!AA16,Samples!$G:$G,0),9),IFERROR(INDEX(Samples!$B:$J,MATCH(MantisDispenseList!AA16,Samples!$H:$H,0),9),0))</f>
        <v>0</v>
      </c>
      <c r="B34" s="8">
        <f>IFERROR(INDEX(Samples!$B:$J,MATCH(MantisDispenseList!AB16,Samples!$G:$G,0),9),IFERROR(INDEX(Samples!$B:$J,MATCH(MantisDispenseList!AB16,Samples!$H:$H,0),9),0))</f>
        <v>0</v>
      </c>
      <c r="C34" s="8">
        <f>IFERROR(INDEX(Samples!$B:$J,MATCH(MantisDispenseList!AC16,Samples!$G:$G,0),9),IFERROR(INDEX(Samples!$B:$J,MATCH(MantisDispenseList!AC16,Samples!$H:$H,0),9),0))</f>
        <v>0</v>
      </c>
      <c r="D34" s="8">
        <f>IFERROR(INDEX(Samples!$B:$J,MATCH(MantisDispenseList!AD16,Samples!$G:$G,0),9),IFERROR(INDEX(Samples!$B:$J,MATCH(MantisDispenseList!AD16,Samples!$H:$H,0),9),0))</f>
        <v>0</v>
      </c>
      <c r="E34" s="8">
        <f>IFERROR(INDEX(Samples!$B:$J,MATCH(MantisDispenseList!AE16,Samples!$G:$G,0),9),IFERROR(INDEX(Samples!$B:$J,MATCH(MantisDispenseList!AE16,Samples!$H:$H,0),9),0))</f>
        <v>0</v>
      </c>
      <c r="F34" s="8">
        <f>IFERROR(INDEX(Samples!$B:$J,MATCH(MantisDispenseList!AF16,Samples!$G:$G,0),9),IFERROR(INDEX(Samples!$B:$J,MATCH(MantisDispenseList!AF16,Samples!$H:$H,0),9),0))</f>
        <v>0</v>
      </c>
      <c r="G34" s="8">
        <f>IFERROR(INDEX(Samples!$B:$J,MATCH(MantisDispenseList!AG16,Samples!$G:$G,0),9),IFERROR(INDEX(Samples!$B:$J,MATCH(MantisDispenseList!AG16,Samples!$H:$H,0),9),0))</f>
        <v>0</v>
      </c>
      <c r="H34" s="8">
        <f>IFERROR(INDEX(Samples!$B:$J,MATCH(MantisDispenseList!AH16,Samples!$G:$G,0),9),IFERROR(INDEX(Samples!$B:$J,MATCH(MantisDispenseList!AH16,Samples!$H:$H,0),9),0))</f>
        <v>0</v>
      </c>
      <c r="I34" s="8">
        <f>IFERROR(INDEX(Samples!$B:$J,MATCH(MantisDispenseList!AI16,Samples!$G:$G,0),9),IFERROR(INDEX(Samples!$B:$J,MATCH(MantisDispenseList!AI16,Samples!$H:$H,0),9),0))</f>
        <v>0</v>
      </c>
      <c r="J34" s="8">
        <f>IFERROR(INDEX(Samples!$B:$J,MATCH(MantisDispenseList!AJ16,Samples!$G:$G,0),9),IFERROR(INDEX(Samples!$B:$J,MATCH(MantisDispenseList!AJ16,Samples!$H:$H,0),9),0))</f>
        <v>0</v>
      </c>
      <c r="K34" s="8">
        <f>IFERROR(INDEX(Samples!$B:$J,MATCH(MantisDispenseList!AK16,Samples!$G:$G,0),9),IFERROR(INDEX(Samples!$B:$J,MATCH(MantisDispenseList!AK16,Samples!$H:$H,0),9),0))</f>
        <v>0</v>
      </c>
      <c r="L34" s="8">
        <f>IFERROR(INDEX(Samples!$B:$J,MATCH(MantisDispenseList!AL16,Samples!$G:$G,0),9),IFERROR(INDEX(Samples!$B:$J,MATCH(MantisDispenseList!AL16,Samples!$H:$H,0),9),0))</f>
        <v>0</v>
      </c>
      <c r="M34" s="8">
        <f>IFERROR(INDEX(Samples!$B:$J,MATCH(MantisDispenseList!AM16,Samples!$G:$G,0),9),IFERROR(INDEX(Samples!$B:$J,MATCH(MantisDispenseList!AM16,Samples!$H:$H,0),9),0))</f>
        <v>0</v>
      </c>
      <c r="N34" s="8">
        <f>IFERROR(INDEX(Samples!$B:$J,MATCH(MantisDispenseList!AN16,Samples!$G:$G,0),9),IFERROR(INDEX(Samples!$B:$J,MATCH(MantisDispenseList!AN16,Samples!$H:$H,0),9),0))</f>
        <v>0</v>
      </c>
      <c r="O34" s="8">
        <f>IFERROR(INDEX(Samples!$B:$J,MATCH(MantisDispenseList!AO16,Samples!$G:$G,0),9),IFERROR(INDEX(Samples!$B:$J,MATCH(MantisDispenseList!AO16,Samples!$H:$H,0),9),0))</f>
        <v>0</v>
      </c>
      <c r="P34" s="8">
        <f>IFERROR(INDEX(Samples!$B:$J,MATCH(MantisDispenseList!AP16,Samples!$G:$G,0),9),IFERROR(INDEX(Samples!$B:$J,MATCH(MantisDispenseList!AP16,Samples!$H:$H,0),9),0))</f>
        <v>0</v>
      </c>
      <c r="Q34" s="8">
        <f>IFERROR(INDEX(Samples!$B:$J,MATCH(MantisDispenseList!AQ16,Samples!$G:$G,0),9),IFERROR(INDEX(Samples!$B:$J,MATCH(MantisDispenseList!AQ16,Samples!$H:$H,0),9),0))</f>
        <v>0</v>
      </c>
      <c r="R34" s="8">
        <f>IFERROR(INDEX(Samples!$B:$J,MATCH(MantisDispenseList!AR16,Samples!$G:$G,0),9),IFERROR(INDEX(Samples!$B:$J,MATCH(MantisDispenseList!AR16,Samples!$H:$H,0),9),0))</f>
        <v>0</v>
      </c>
      <c r="S34" s="8">
        <f>IFERROR(INDEX(Samples!$B:$J,MATCH(MantisDispenseList!AS16,Samples!$G:$G,0),9),IFERROR(INDEX(Samples!$B:$J,MATCH(MantisDispenseList!AS16,Samples!$H:$H,0),9),0))</f>
        <v>0</v>
      </c>
      <c r="T34" s="8">
        <f>IFERROR(INDEX(Samples!$B:$J,MATCH(MantisDispenseList!AT16,Samples!$G:$G,0),9),IFERROR(INDEX(Samples!$B:$J,MATCH(MantisDispenseList!AT16,Samples!$H:$H,0),9),0))</f>
        <v>0</v>
      </c>
      <c r="U34" s="8">
        <f>IFERROR(INDEX(Samples!$B:$J,MATCH(MantisDispenseList!AU16,Samples!$G:$G,0),9),IFERROR(INDEX(Samples!$B:$J,MATCH(MantisDispenseList!AU16,Samples!$H:$H,0),9),0))</f>
        <v>0</v>
      </c>
      <c r="V34" s="8">
        <f>IFERROR(INDEX(Samples!$B:$J,MATCH(MantisDispenseList!AV16,Samples!$G:$G,0),9),IFERROR(INDEX(Samples!$B:$J,MATCH(MantisDispenseList!AV16,Samples!$H:$H,0),9),0))</f>
        <v>0</v>
      </c>
      <c r="W34" s="8">
        <f>IFERROR(INDEX(Samples!$B:$J,MATCH(MantisDispenseList!AW16,Samples!$G:$G,0),9),IFERROR(INDEX(Samples!$B:$J,MATCH(MantisDispenseList!AW16,Samples!$H:$H,0),9),0))</f>
        <v>0</v>
      </c>
      <c r="X34" s="8">
        <f>IFERROR(INDEX(Samples!$B:$J,MATCH(MantisDispenseList!AX16,Samples!$G:$G,0),9),IFERROR(INDEX(Samples!$B:$J,MATCH(MantisDispenseList!AX16,Samples!$H:$H,0),9),0))</f>
        <v>0</v>
      </c>
      <c r="AA34" t="s">
        <v>52</v>
      </c>
      <c r="AB34" t="s">
        <v>53</v>
      </c>
      <c r="AC34" t="s">
        <v>92</v>
      </c>
      <c r="AD34" t="s">
        <v>93</v>
      </c>
      <c r="AE34" t="s">
        <v>134</v>
      </c>
      <c r="AF34" t="s">
        <v>135</v>
      </c>
      <c r="AG34" t="s">
        <v>167</v>
      </c>
      <c r="AH34" t="s">
        <v>168</v>
      </c>
      <c r="AI34" t="s">
        <v>201</v>
      </c>
      <c r="AJ34" t="s">
        <v>202</v>
      </c>
      <c r="AK34" t="s">
        <v>228</v>
      </c>
      <c r="AL34" t="s">
        <v>229</v>
      </c>
      <c r="AM34" t="s">
        <v>257</v>
      </c>
      <c r="AN34" t="s">
        <v>258</v>
      </c>
      <c r="AO34" t="s">
        <v>287</v>
      </c>
      <c r="AP34" t="s">
        <v>288</v>
      </c>
      <c r="AQ34" t="s">
        <v>321</v>
      </c>
      <c r="AR34" t="s">
        <v>322</v>
      </c>
      <c r="AS34" t="s">
        <v>350</v>
      </c>
      <c r="AT34" t="s">
        <v>351</v>
      </c>
      <c r="AU34" t="s">
        <v>376</v>
      </c>
      <c r="AV34" t="s">
        <v>377</v>
      </c>
      <c r="AW34" t="s">
        <v>402</v>
      </c>
      <c r="AX34" t="s">
        <v>403</v>
      </c>
    </row>
    <row r="35" spans="1:50">
      <c r="A35" s="8">
        <f>IFERROR(INDEX(Samples!$B:$J,MATCH(MantisDispenseList!AA17,Samples!$G:$G,0),9),IFERROR(INDEX(Samples!$B:$J,MATCH(MantisDispenseList!AA17,Samples!$H:$H,0),9),0))</f>
        <v>0</v>
      </c>
      <c r="B35" s="8">
        <f>IFERROR(INDEX(Samples!$B:$J,MATCH(MantisDispenseList!AB17,Samples!$G:$G,0),9),IFERROR(INDEX(Samples!$B:$J,MATCH(MantisDispenseList!AB17,Samples!$H:$H,0),9),0))</f>
        <v>0</v>
      </c>
      <c r="C35" s="8">
        <f>IFERROR(INDEX(Samples!$B:$J,MATCH(MantisDispenseList!AC17,Samples!$G:$G,0),9),IFERROR(INDEX(Samples!$B:$J,MATCH(MantisDispenseList!AC17,Samples!$H:$H,0),9),0))</f>
        <v>0</v>
      </c>
      <c r="D35" s="8">
        <f>IFERROR(INDEX(Samples!$B:$J,MATCH(MantisDispenseList!AD17,Samples!$G:$G,0),9),IFERROR(INDEX(Samples!$B:$J,MATCH(MantisDispenseList!AD17,Samples!$H:$H,0),9),0))</f>
        <v>0</v>
      </c>
      <c r="E35" s="8">
        <f>IFERROR(INDEX(Samples!$B:$J,MATCH(MantisDispenseList!AE17,Samples!$G:$G,0),9),IFERROR(INDEX(Samples!$B:$J,MATCH(MantisDispenseList!AE17,Samples!$H:$H,0),9),0))</f>
        <v>0</v>
      </c>
      <c r="F35" s="8">
        <f>IFERROR(INDEX(Samples!$B:$J,MATCH(MantisDispenseList!AF17,Samples!$G:$G,0),9),IFERROR(INDEX(Samples!$B:$J,MATCH(MantisDispenseList!AF17,Samples!$H:$H,0),9),0))</f>
        <v>0</v>
      </c>
      <c r="G35" s="8">
        <f>IFERROR(INDEX(Samples!$B:$J,MATCH(MantisDispenseList!AG17,Samples!$G:$G,0),9),IFERROR(INDEX(Samples!$B:$J,MATCH(MantisDispenseList!AG17,Samples!$H:$H,0),9),0))</f>
        <v>0</v>
      </c>
      <c r="H35" s="8">
        <f>IFERROR(INDEX(Samples!$B:$J,MATCH(MantisDispenseList!AH17,Samples!$G:$G,0),9),IFERROR(INDEX(Samples!$B:$J,MATCH(MantisDispenseList!AH17,Samples!$H:$H,0),9),0))</f>
        <v>0</v>
      </c>
      <c r="I35" s="8">
        <f>IFERROR(INDEX(Samples!$B:$J,MATCH(MantisDispenseList!AI17,Samples!$G:$G,0),9),IFERROR(INDEX(Samples!$B:$J,MATCH(MantisDispenseList!AI17,Samples!$H:$H,0),9),0))</f>
        <v>0</v>
      </c>
      <c r="J35" s="8">
        <f>IFERROR(INDEX(Samples!$B:$J,MATCH(MantisDispenseList!AJ17,Samples!$G:$G,0),9),IFERROR(INDEX(Samples!$B:$J,MATCH(MantisDispenseList!AJ17,Samples!$H:$H,0),9),0))</f>
        <v>0</v>
      </c>
      <c r="K35" s="8">
        <f>IFERROR(INDEX(Samples!$B:$J,MATCH(MantisDispenseList!AK17,Samples!$G:$G,0),9),IFERROR(INDEX(Samples!$B:$J,MATCH(MantisDispenseList!AK17,Samples!$H:$H,0),9),0))</f>
        <v>0</v>
      </c>
      <c r="L35" s="8">
        <f>IFERROR(INDEX(Samples!$B:$J,MATCH(MantisDispenseList!AL17,Samples!$G:$G,0),9),IFERROR(INDEX(Samples!$B:$J,MATCH(MantisDispenseList!AL17,Samples!$H:$H,0),9),0))</f>
        <v>0</v>
      </c>
      <c r="M35" s="8">
        <f>IFERROR(INDEX(Samples!$B:$J,MATCH(MantisDispenseList!AM17,Samples!$G:$G,0),9),IFERROR(INDEX(Samples!$B:$J,MATCH(MantisDispenseList!AM17,Samples!$H:$H,0),9),0))</f>
        <v>0</v>
      </c>
      <c r="N35" s="8">
        <f>IFERROR(INDEX(Samples!$B:$J,MATCH(MantisDispenseList!AN17,Samples!$G:$G,0),9),IFERROR(INDEX(Samples!$B:$J,MATCH(MantisDispenseList!AN17,Samples!$H:$H,0),9),0))</f>
        <v>0</v>
      </c>
      <c r="O35" s="8">
        <f>IFERROR(INDEX(Samples!$B:$J,MATCH(MantisDispenseList!AO17,Samples!$G:$G,0),9),IFERROR(INDEX(Samples!$B:$J,MATCH(MantisDispenseList!AO17,Samples!$H:$H,0),9),0))</f>
        <v>0</v>
      </c>
      <c r="P35" s="8">
        <f>IFERROR(INDEX(Samples!$B:$J,MATCH(MantisDispenseList!AP17,Samples!$G:$G,0),9),IFERROR(INDEX(Samples!$B:$J,MATCH(MantisDispenseList!AP17,Samples!$H:$H,0),9),0))</f>
        <v>0</v>
      </c>
      <c r="Q35" s="8">
        <f>IFERROR(INDEX(Samples!$B:$J,MATCH(MantisDispenseList!AQ17,Samples!$G:$G,0),9),IFERROR(INDEX(Samples!$B:$J,MATCH(MantisDispenseList!AQ17,Samples!$H:$H,0),9),0))</f>
        <v>0</v>
      </c>
      <c r="R35" s="8">
        <f>IFERROR(INDEX(Samples!$B:$J,MATCH(MantisDispenseList!AR17,Samples!$G:$G,0),9),IFERROR(INDEX(Samples!$B:$J,MATCH(MantisDispenseList!AR17,Samples!$H:$H,0),9),0))</f>
        <v>0</v>
      </c>
      <c r="S35" s="8">
        <f>IFERROR(INDEX(Samples!$B:$J,MATCH(MantisDispenseList!AS17,Samples!$G:$G,0),9),IFERROR(INDEX(Samples!$B:$J,MATCH(MantisDispenseList!AS17,Samples!$H:$H,0),9),0))</f>
        <v>0</v>
      </c>
      <c r="T35" s="8">
        <f>IFERROR(INDEX(Samples!$B:$J,MATCH(MantisDispenseList!AT17,Samples!$G:$G,0),9),IFERROR(INDEX(Samples!$B:$J,MATCH(MantisDispenseList!AT17,Samples!$H:$H,0),9),0))</f>
        <v>0</v>
      </c>
      <c r="U35" s="8">
        <f>IFERROR(INDEX(Samples!$B:$J,MATCH(MantisDispenseList!AU17,Samples!$G:$G,0),9),IFERROR(INDEX(Samples!$B:$J,MATCH(MantisDispenseList!AU17,Samples!$H:$H,0),9),0))</f>
        <v>0</v>
      </c>
      <c r="V35" s="8">
        <f>IFERROR(INDEX(Samples!$B:$J,MATCH(MantisDispenseList!AV17,Samples!$G:$G,0),9),IFERROR(INDEX(Samples!$B:$J,MATCH(MantisDispenseList!AV17,Samples!$H:$H,0),9),0))</f>
        <v>0</v>
      </c>
      <c r="W35" s="8">
        <f>IFERROR(INDEX(Samples!$B:$J,MATCH(MantisDispenseList!AW17,Samples!$G:$G,0),9),IFERROR(INDEX(Samples!$B:$J,MATCH(MantisDispenseList!AW17,Samples!$H:$H,0),9),0))</f>
        <v>0</v>
      </c>
      <c r="X35" s="8">
        <f>IFERROR(INDEX(Samples!$B:$J,MATCH(MantisDispenseList!AX17,Samples!$G:$G,0),9),IFERROR(INDEX(Samples!$B:$J,MATCH(MantisDispenseList!AX17,Samples!$H:$H,0),9),0))</f>
        <v>0</v>
      </c>
      <c r="AA35" t="s">
        <v>54</v>
      </c>
      <c r="AB35" t="s">
        <v>102</v>
      </c>
      <c r="AC35" t="s">
        <v>94</v>
      </c>
      <c r="AD35" t="s">
        <v>107</v>
      </c>
      <c r="AE35" t="s">
        <v>136</v>
      </c>
      <c r="AF35" t="s">
        <v>109</v>
      </c>
      <c r="AG35" t="s">
        <v>169</v>
      </c>
      <c r="AH35" t="s">
        <v>320</v>
      </c>
      <c r="AI35" t="s">
        <v>203</v>
      </c>
      <c r="AJ35" t="s">
        <v>325</v>
      </c>
      <c r="AK35" t="s">
        <v>230</v>
      </c>
      <c r="AL35" t="s">
        <v>330</v>
      </c>
      <c r="AM35" t="s">
        <v>259</v>
      </c>
      <c r="AN35" t="s">
        <v>335</v>
      </c>
      <c r="AO35" t="s">
        <v>289</v>
      </c>
      <c r="AP35" t="s">
        <v>336</v>
      </c>
      <c r="AQ35" t="s">
        <v>323</v>
      </c>
      <c r="AR35" t="s">
        <v>337</v>
      </c>
      <c r="AS35" t="s">
        <v>352</v>
      </c>
      <c r="AT35" t="s">
        <v>341</v>
      </c>
      <c r="AU35" t="s">
        <v>378</v>
      </c>
      <c r="AV35" t="s">
        <v>345</v>
      </c>
      <c r="AW35" t="s">
        <v>404</v>
      </c>
      <c r="AX35" t="s">
        <v>349</v>
      </c>
    </row>
    <row r="36" spans="1:50">
      <c r="A36" s="8">
        <f>IFERROR(INDEX(Samples!$B:$J,MATCH(MantisDispenseList!AA18,Samples!$G:$G,0),9),IFERROR(INDEX(Samples!$B:$J,MATCH(MantisDispenseList!AA18,Samples!$H:$H,0),9),0))</f>
        <v>0</v>
      </c>
      <c r="B36" s="8">
        <f>IFERROR(INDEX(Samples!$B:$J,MATCH(MantisDispenseList!AB18,Samples!$G:$G,0),9),IFERROR(INDEX(Samples!$B:$J,MATCH(MantisDispenseList!AB18,Samples!$H:$H,0),9),0))</f>
        <v>0</v>
      </c>
      <c r="C36" s="8">
        <f>IFERROR(INDEX(Samples!$B:$J,MATCH(MantisDispenseList!AC18,Samples!$G:$G,0),9),IFERROR(INDEX(Samples!$B:$J,MATCH(MantisDispenseList!AC18,Samples!$H:$H,0),9),0))</f>
        <v>0</v>
      </c>
      <c r="D36" s="8">
        <f>IFERROR(INDEX(Samples!$B:$J,MATCH(MantisDispenseList!AD18,Samples!$G:$G,0),9),IFERROR(INDEX(Samples!$B:$J,MATCH(MantisDispenseList!AD18,Samples!$H:$H,0),9),0))</f>
        <v>0</v>
      </c>
      <c r="E36" s="8">
        <f>IFERROR(INDEX(Samples!$B:$J,MATCH(MantisDispenseList!AE18,Samples!$G:$G,0),9),IFERROR(INDEX(Samples!$B:$J,MATCH(MantisDispenseList!AE18,Samples!$H:$H,0),9),0))</f>
        <v>0</v>
      </c>
      <c r="F36" s="8">
        <f>IFERROR(INDEX(Samples!$B:$J,MATCH(MantisDispenseList!AF18,Samples!$G:$G,0),9),IFERROR(INDEX(Samples!$B:$J,MATCH(MantisDispenseList!AF18,Samples!$H:$H,0),9),0))</f>
        <v>0</v>
      </c>
      <c r="G36" s="8">
        <f>IFERROR(INDEX(Samples!$B:$J,MATCH(MantisDispenseList!AG18,Samples!$G:$G,0),9),IFERROR(INDEX(Samples!$B:$J,MATCH(MantisDispenseList!AG18,Samples!$H:$H,0),9),0))</f>
        <v>0</v>
      </c>
      <c r="H36" s="8">
        <f>IFERROR(INDEX(Samples!$B:$J,MATCH(MantisDispenseList!AH18,Samples!$G:$G,0),9),IFERROR(INDEX(Samples!$B:$J,MATCH(MantisDispenseList!AH18,Samples!$H:$H,0),9),0))</f>
        <v>0</v>
      </c>
      <c r="I36" s="8">
        <f>IFERROR(INDEX(Samples!$B:$J,MATCH(MantisDispenseList!AI18,Samples!$G:$G,0),9),IFERROR(INDEX(Samples!$B:$J,MATCH(MantisDispenseList!AI18,Samples!$H:$H,0),9),0))</f>
        <v>0</v>
      </c>
      <c r="J36" s="8">
        <f>IFERROR(INDEX(Samples!$B:$J,MATCH(MantisDispenseList!AJ18,Samples!$G:$G,0),9),IFERROR(INDEX(Samples!$B:$J,MATCH(MantisDispenseList!AJ18,Samples!$H:$H,0),9),0))</f>
        <v>0</v>
      </c>
      <c r="K36" s="8">
        <f>IFERROR(INDEX(Samples!$B:$J,MATCH(MantisDispenseList!AK18,Samples!$G:$G,0),9),IFERROR(INDEX(Samples!$B:$J,MATCH(MantisDispenseList!AK18,Samples!$H:$H,0),9),0))</f>
        <v>0</v>
      </c>
      <c r="L36" s="8">
        <f>IFERROR(INDEX(Samples!$B:$J,MATCH(MantisDispenseList!AL18,Samples!$G:$G,0),9),IFERROR(INDEX(Samples!$B:$J,MATCH(MantisDispenseList!AL18,Samples!$H:$H,0),9),0))</f>
        <v>0</v>
      </c>
      <c r="M36" s="8">
        <f>IFERROR(INDEX(Samples!$B:$J,MATCH(MantisDispenseList!AM18,Samples!$G:$G,0),9),IFERROR(INDEX(Samples!$B:$J,MATCH(MantisDispenseList!AM18,Samples!$H:$H,0),9),0))</f>
        <v>0</v>
      </c>
      <c r="N36" s="8">
        <f>IFERROR(INDEX(Samples!$B:$J,MATCH(MantisDispenseList!AN18,Samples!$G:$G,0),9),IFERROR(INDEX(Samples!$B:$J,MATCH(MantisDispenseList!AN18,Samples!$H:$H,0),9),0))</f>
        <v>0</v>
      </c>
      <c r="O36" s="8">
        <f>IFERROR(INDEX(Samples!$B:$J,MATCH(MantisDispenseList!AO18,Samples!$G:$G,0),9),IFERROR(INDEX(Samples!$B:$J,MATCH(MantisDispenseList!AO18,Samples!$H:$H,0),9),0))</f>
        <v>0</v>
      </c>
      <c r="P36" s="8">
        <f>IFERROR(INDEX(Samples!$B:$J,MATCH(MantisDispenseList!AP18,Samples!$G:$G,0),9),IFERROR(INDEX(Samples!$B:$J,MATCH(MantisDispenseList!AP18,Samples!$H:$H,0),9),0))</f>
        <v>0</v>
      </c>
      <c r="Q36" s="8">
        <f>IFERROR(INDEX(Samples!$B:$J,MATCH(MantisDispenseList!AQ18,Samples!$G:$G,0),9),IFERROR(INDEX(Samples!$B:$J,MATCH(MantisDispenseList!AQ18,Samples!$H:$H,0),9),0))</f>
        <v>0</v>
      </c>
      <c r="R36" s="8">
        <f>IFERROR(INDEX(Samples!$B:$J,MATCH(MantisDispenseList!AR18,Samples!$G:$G,0),9),IFERROR(INDEX(Samples!$B:$J,MATCH(MantisDispenseList!AR18,Samples!$H:$H,0),9),0))</f>
        <v>0</v>
      </c>
      <c r="S36" s="8">
        <f>IFERROR(INDEX(Samples!$B:$J,MATCH(MantisDispenseList!AS18,Samples!$G:$G,0),9),IFERROR(INDEX(Samples!$B:$J,MATCH(MantisDispenseList!AS18,Samples!$H:$H,0),9),0))</f>
        <v>0</v>
      </c>
      <c r="T36" s="8">
        <f>IFERROR(INDEX(Samples!$B:$J,MATCH(MantisDispenseList!AT18,Samples!$G:$G,0),9),IFERROR(INDEX(Samples!$B:$J,MATCH(MantisDispenseList!AT18,Samples!$H:$H,0),9),0))</f>
        <v>0</v>
      </c>
      <c r="U36" s="8">
        <f>IFERROR(INDEX(Samples!$B:$J,MATCH(MantisDispenseList!AU18,Samples!$G:$G,0),9),IFERROR(INDEX(Samples!$B:$J,MATCH(MantisDispenseList!AU18,Samples!$H:$H,0),9),0))</f>
        <v>0</v>
      </c>
      <c r="V36" s="8">
        <f>IFERROR(INDEX(Samples!$B:$J,MATCH(MantisDispenseList!AV18,Samples!$G:$G,0),9),IFERROR(INDEX(Samples!$B:$J,MATCH(MantisDispenseList!AV18,Samples!$H:$H,0),9),0))</f>
        <v>0</v>
      </c>
      <c r="W36" s="8">
        <f>IFERROR(INDEX(Samples!$B:$J,MATCH(MantisDispenseList!AW18,Samples!$G:$G,0),9),IFERROR(INDEX(Samples!$B:$J,MATCH(MantisDispenseList!AW18,Samples!$H:$H,0),9),0))</f>
        <v>0</v>
      </c>
      <c r="X36" s="8">
        <f>IFERROR(INDEX(Samples!$B:$J,MATCH(MantisDispenseList!AX18,Samples!$G:$G,0),9),IFERROR(INDEX(Samples!$B:$J,MATCH(MantisDispenseList!AX18,Samples!$H:$H,0),9),0))</f>
        <v>0</v>
      </c>
      <c r="AA36" t="s">
        <v>58</v>
      </c>
      <c r="AB36" t="s">
        <v>59</v>
      </c>
      <c r="AC36" t="s">
        <v>97</v>
      </c>
      <c r="AD36" t="s">
        <v>98</v>
      </c>
      <c r="AE36" t="s">
        <v>139</v>
      </c>
      <c r="AF36" t="s">
        <v>140</v>
      </c>
      <c r="AG36" t="s">
        <v>172</v>
      </c>
      <c r="AH36" t="s">
        <v>173</v>
      </c>
      <c r="AI36" t="s">
        <v>205</v>
      </c>
      <c r="AJ36" t="s">
        <v>206</v>
      </c>
      <c r="AK36" t="s">
        <v>232</v>
      </c>
      <c r="AL36" t="s">
        <v>233</v>
      </c>
      <c r="AM36" t="s">
        <v>261</v>
      </c>
      <c r="AN36" t="s">
        <v>262</v>
      </c>
      <c r="AO36" t="s">
        <v>292</v>
      </c>
      <c r="AP36" t="s">
        <v>293</v>
      </c>
      <c r="AQ36" t="s">
        <v>326</v>
      </c>
      <c r="AR36" t="s">
        <v>327</v>
      </c>
      <c r="AS36" t="s">
        <v>354</v>
      </c>
      <c r="AT36" t="s">
        <v>355</v>
      </c>
      <c r="AU36" t="s">
        <v>380</v>
      </c>
      <c r="AV36" t="s">
        <v>381</v>
      </c>
      <c r="AW36" t="s">
        <v>406</v>
      </c>
      <c r="AX36" t="s">
        <v>407</v>
      </c>
    </row>
    <row r="37" spans="1:50">
      <c r="A37" s="8">
        <f>IFERROR(INDEX(Samples!$B:$J,MATCH(MantisDispenseList!AA19,Samples!$G:$G,0),9),IFERROR(INDEX(Samples!$B:$J,MATCH(MantisDispenseList!AA19,Samples!$H:$H,0),9),0))</f>
        <v>0</v>
      </c>
      <c r="B37" s="8">
        <f>IFERROR(INDEX(Samples!$B:$J,MATCH(MantisDispenseList!AB19,Samples!$G:$G,0),9),IFERROR(INDEX(Samples!$B:$J,MATCH(MantisDispenseList!AB19,Samples!$H:$H,0),9),0))</f>
        <v>0</v>
      </c>
      <c r="C37" s="8">
        <f>IFERROR(INDEX(Samples!$B:$J,MATCH(MantisDispenseList!AC19,Samples!$G:$G,0),9),IFERROR(INDEX(Samples!$B:$J,MATCH(MantisDispenseList!AC19,Samples!$H:$H,0),9),0))</f>
        <v>0</v>
      </c>
      <c r="D37" s="8">
        <f>IFERROR(INDEX(Samples!$B:$J,MATCH(MantisDispenseList!AD19,Samples!$G:$G,0),9),IFERROR(INDEX(Samples!$B:$J,MATCH(MantisDispenseList!AD19,Samples!$H:$H,0),9),0))</f>
        <v>0</v>
      </c>
      <c r="E37" s="8">
        <f>IFERROR(INDEX(Samples!$B:$J,MATCH(MantisDispenseList!AE19,Samples!$G:$G,0),9),IFERROR(INDEX(Samples!$B:$J,MATCH(MantisDispenseList!AE19,Samples!$H:$H,0),9),0))</f>
        <v>0</v>
      </c>
      <c r="F37" s="8">
        <f>IFERROR(INDEX(Samples!$B:$J,MATCH(MantisDispenseList!AF19,Samples!$G:$G,0),9),IFERROR(INDEX(Samples!$B:$J,MATCH(MantisDispenseList!AF19,Samples!$H:$H,0),9),0))</f>
        <v>0</v>
      </c>
      <c r="G37" s="8">
        <f>IFERROR(INDEX(Samples!$B:$J,MATCH(MantisDispenseList!AG19,Samples!$G:$G,0),9),IFERROR(INDEX(Samples!$B:$J,MATCH(MantisDispenseList!AG19,Samples!$H:$H,0),9),0))</f>
        <v>0</v>
      </c>
      <c r="H37" s="8">
        <f>IFERROR(INDEX(Samples!$B:$J,MATCH(MantisDispenseList!AH19,Samples!$G:$G,0),9),IFERROR(INDEX(Samples!$B:$J,MATCH(MantisDispenseList!AH19,Samples!$H:$H,0),9),0))</f>
        <v>0</v>
      </c>
      <c r="I37" s="8">
        <f>IFERROR(INDEX(Samples!$B:$J,MATCH(MantisDispenseList!AI19,Samples!$G:$G,0),9),IFERROR(INDEX(Samples!$B:$J,MATCH(MantisDispenseList!AI19,Samples!$H:$H,0),9),0))</f>
        <v>0</v>
      </c>
      <c r="J37" s="8">
        <f>IFERROR(INDEX(Samples!$B:$J,MATCH(MantisDispenseList!AJ19,Samples!$G:$G,0),9),IFERROR(INDEX(Samples!$B:$J,MATCH(MantisDispenseList!AJ19,Samples!$H:$H,0),9),0))</f>
        <v>0</v>
      </c>
      <c r="K37" s="8">
        <f>IFERROR(INDEX(Samples!$B:$J,MATCH(MantisDispenseList!AK19,Samples!$G:$G,0),9),IFERROR(INDEX(Samples!$B:$J,MATCH(MantisDispenseList!AK19,Samples!$H:$H,0),9),0))</f>
        <v>0</v>
      </c>
      <c r="L37" s="8">
        <f>IFERROR(INDEX(Samples!$B:$J,MATCH(MantisDispenseList!AL19,Samples!$G:$G,0),9),IFERROR(INDEX(Samples!$B:$J,MATCH(MantisDispenseList!AL19,Samples!$H:$H,0),9),0))</f>
        <v>0</v>
      </c>
      <c r="M37" s="8">
        <f>IFERROR(INDEX(Samples!$B:$J,MATCH(MantisDispenseList!AM19,Samples!$G:$G,0),9),IFERROR(INDEX(Samples!$B:$J,MATCH(MantisDispenseList!AM19,Samples!$H:$H,0),9),0))</f>
        <v>0</v>
      </c>
      <c r="N37" s="8">
        <f>IFERROR(INDEX(Samples!$B:$J,MATCH(MantisDispenseList!AN19,Samples!$G:$G,0),9),IFERROR(INDEX(Samples!$B:$J,MATCH(MantisDispenseList!AN19,Samples!$H:$H,0),9),0))</f>
        <v>0</v>
      </c>
      <c r="O37" s="8">
        <f>IFERROR(INDEX(Samples!$B:$J,MATCH(MantisDispenseList!AO19,Samples!$G:$G,0),9),IFERROR(INDEX(Samples!$B:$J,MATCH(MantisDispenseList!AO19,Samples!$H:$H,0),9),0))</f>
        <v>0</v>
      </c>
      <c r="P37" s="8">
        <f>IFERROR(INDEX(Samples!$B:$J,MATCH(MantisDispenseList!AP19,Samples!$G:$G,0),9),IFERROR(INDEX(Samples!$B:$J,MATCH(MantisDispenseList!AP19,Samples!$H:$H,0),9),0))</f>
        <v>0</v>
      </c>
      <c r="Q37" s="8">
        <f>IFERROR(INDEX(Samples!$B:$J,MATCH(MantisDispenseList!AQ19,Samples!$G:$G,0),9),IFERROR(INDEX(Samples!$B:$J,MATCH(MantisDispenseList!AQ19,Samples!$H:$H,0),9),0))</f>
        <v>0</v>
      </c>
      <c r="R37" s="8">
        <f>IFERROR(INDEX(Samples!$B:$J,MATCH(MantisDispenseList!AR19,Samples!$G:$G,0),9),IFERROR(INDEX(Samples!$B:$J,MATCH(MantisDispenseList!AR19,Samples!$H:$H,0),9),0))</f>
        <v>0</v>
      </c>
      <c r="S37" s="8">
        <f>IFERROR(INDEX(Samples!$B:$J,MATCH(MantisDispenseList!AS19,Samples!$G:$G,0),9),IFERROR(INDEX(Samples!$B:$J,MATCH(MantisDispenseList!AS19,Samples!$H:$H,0),9),0))</f>
        <v>0</v>
      </c>
      <c r="T37" s="8">
        <f>IFERROR(INDEX(Samples!$B:$J,MATCH(MantisDispenseList!AT19,Samples!$G:$G,0),9),IFERROR(INDEX(Samples!$B:$J,MATCH(MantisDispenseList!AT19,Samples!$H:$H,0),9),0))</f>
        <v>0</v>
      </c>
      <c r="U37" s="8">
        <f>IFERROR(INDEX(Samples!$B:$J,MATCH(MantisDispenseList!AU19,Samples!$G:$G,0),9),IFERROR(INDEX(Samples!$B:$J,MATCH(MantisDispenseList!AU19,Samples!$H:$H,0),9),0))</f>
        <v>0</v>
      </c>
      <c r="V37" s="8">
        <f>IFERROR(INDEX(Samples!$B:$J,MATCH(MantisDispenseList!AV19,Samples!$G:$G,0),9),IFERROR(INDEX(Samples!$B:$J,MATCH(MantisDispenseList!AV19,Samples!$H:$H,0),9),0))</f>
        <v>0</v>
      </c>
      <c r="W37" s="8">
        <f>IFERROR(INDEX(Samples!$B:$J,MATCH(MantisDispenseList!AW19,Samples!$G:$G,0),9),IFERROR(INDEX(Samples!$B:$J,MATCH(MantisDispenseList!AW19,Samples!$H:$H,0),9),0))</f>
        <v>0</v>
      </c>
      <c r="X37" s="8">
        <f>IFERROR(INDEX(Samples!$B:$J,MATCH(MantisDispenseList!AX19,Samples!$G:$G,0),9),IFERROR(INDEX(Samples!$B:$J,MATCH(MantisDispenseList!AX19,Samples!$H:$H,0),9),0))</f>
        <v>0</v>
      </c>
      <c r="AA37" t="s">
        <v>60</v>
      </c>
      <c r="AB37" t="s">
        <v>115</v>
      </c>
      <c r="AC37" t="s">
        <v>99</v>
      </c>
      <c r="AD37" t="s">
        <v>121</v>
      </c>
      <c r="AE37" t="s">
        <v>141</v>
      </c>
      <c r="AF37" t="s">
        <v>126</v>
      </c>
      <c r="AG37" t="s">
        <v>174</v>
      </c>
      <c r="AH37" t="s">
        <v>353</v>
      </c>
      <c r="AI37" t="s">
        <v>207</v>
      </c>
      <c r="AJ37" t="s">
        <v>357</v>
      </c>
      <c r="AK37" t="s">
        <v>234</v>
      </c>
      <c r="AL37" t="s">
        <v>361</v>
      </c>
      <c r="AM37" t="s">
        <v>263</v>
      </c>
      <c r="AN37" t="s">
        <v>362</v>
      </c>
      <c r="AO37" t="s">
        <v>294</v>
      </c>
      <c r="AP37" t="s">
        <v>363</v>
      </c>
      <c r="AQ37" t="s">
        <v>328</v>
      </c>
      <c r="AR37" t="s">
        <v>367</v>
      </c>
      <c r="AS37" t="s">
        <v>356</v>
      </c>
      <c r="AT37" t="s">
        <v>371</v>
      </c>
      <c r="AU37" t="s">
        <v>382</v>
      </c>
      <c r="AV37" t="s">
        <v>375</v>
      </c>
      <c r="AW37" t="s">
        <v>408</v>
      </c>
      <c r="AX37" t="s">
        <v>379</v>
      </c>
    </row>
    <row r="38" spans="1:50">
      <c r="A38" s="8">
        <f>IFERROR(INDEX(Samples!$B:$J,MATCH(MantisDispenseList!AA20,Samples!$G:$G,0),9),IFERROR(INDEX(Samples!$B:$J,MATCH(MantisDispenseList!AA20,Samples!$H:$H,0),9),0))</f>
        <v>0</v>
      </c>
      <c r="B38" s="8">
        <f>IFERROR(INDEX(Samples!$B:$J,MATCH(MantisDispenseList!AB20,Samples!$G:$G,0),9),IFERROR(INDEX(Samples!$B:$J,MATCH(MantisDispenseList!AB20,Samples!$H:$H,0),9),0))</f>
        <v>0</v>
      </c>
      <c r="C38" s="8">
        <f>IFERROR(INDEX(Samples!$B:$J,MATCH(MantisDispenseList!AC20,Samples!$G:$G,0),9),IFERROR(INDEX(Samples!$B:$J,MATCH(MantisDispenseList!AC20,Samples!$H:$H,0),9),0))</f>
        <v>0</v>
      </c>
      <c r="D38" s="8">
        <f>IFERROR(INDEX(Samples!$B:$J,MATCH(MantisDispenseList!AD20,Samples!$G:$G,0),9),IFERROR(INDEX(Samples!$B:$J,MATCH(MantisDispenseList!AD20,Samples!$H:$H,0),9),0))</f>
        <v>0</v>
      </c>
      <c r="E38" s="8">
        <f>IFERROR(INDEX(Samples!$B:$J,MATCH(MantisDispenseList!AE20,Samples!$G:$G,0),9),IFERROR(INDEX(Samples!$B:$J,MATCH(MantisDispenseList!AE20,Samples!$H:$H,0),9),0))</f>
        <v>0</v>
      </c>
      <c r="F38" s="8">
        <f>IFERROR(INDEX(Samples!$B:$J,MATCH(MantisDispenseList!AF20,Samples!$G:$G,0),9),IFERROR(INDEX(Samples!$B:$J,MATCH(MantisDispenseList!AF20,Samples!$H:$H,0),9),0))</f>
        <v>0</v>
      </c>
      <c r="G38" s="8">
        <f>IFERROR(INDEX(Samples!$B:$J,MATCH(MantisDispenseList!AG20,Samples!$G:$G,0),9),IFERROR(INDEX(Samples!$B:$J,MATCH(MantisDispenseList!AG20,Samples!$H:$H,0),9),0))</f>
        <v>0</v>
      </c>
      <c r="H38" s="8">
        <f>IFERROR(INDEX(Samples!$B:$J,MATCH(MantisDispenseList!AH20,Samples!$G:$G,0),9),IFERROR(INDEX(Samples!$B:$J,MATCH(MantisDispenseList!AH20,Samples!$H:$H,0),9),0))</f>
        <v>0</v>
      </c>
      <c r="I38" s="8">
        <f>IFERROR(INDEX(Samples!$B:$J,MATCH(MantisDispenseList!AI20,Samples!$G:$G,0),9),IFERROR(INDEX(Samples!$B:$J,MATCH(MantisDispenseList!AI20,Samples!$H:$H,0),9),0))</f>
        <v>0</v>
      </c>
      <c r="J38" s="8">
        <f>IFERROR(INDEX(Samples!$B:$J,MATCH(MantisDispenseList!AJ20,Samples!$G:$G,0),9),IFERROR(INDEX(Samples!$B:$J,MATCH(MantisDispenseList!AJ20,Samples!$H:$H,0),9),0))</f>
        <v>0</v>
      </c>
      <c r="K38" s="8">
        <f>IFERROR(INDEX(Samples!$B:$J,MATCH(MantisDispenseList!AK20,Samples!$G:$G,0),9),IFERROR(INDEX(Samples!$B:$J,MATCH(MantisDispenseList!AK20,Samples!$H:$H,0),9),0))</f>
        <v>0</v>
      </c>
      <c r="L38" s="8">
        <f>IFERROR(INDEX(Samples!$B:$J,MATCH(MantisDispenseList!AL20,Samples!$G:$G,0),9),IFERROR(INDEX(Samples!$B:$J,MATCH(MantisDispenseList!AL20,Samples!$H:$H,0),9),0))</f>
        <v>0</v>
      </c>
      <c r="M38" s="8">
        <f>IFERROR(INDEX(Samples!$B:$J,MATCH(MantisDispenseList!AM20,Samples!$G:$G,0),9),IFERROR(INDEX(Samples!$B:$J,MATCH(MantisDispenseList!AM20,Samples!$H:$H,0),9),0))</f>
        <v>0</v>
      </c>
      <c r="N38" s="8">
        <f>IFERROR(INDEX(Samples!$B:$J,MATCH(MantisDispenseList!AN20,Samples!$G:$G,0),9),IFERROR(INDEX(Samples!$B:$J,MATCH(MantisDispenseList!AN20,Samples!$H:$H,0),9),0))</f>
        <v>0</v>
      </c>
      <c r="O38" s="8">
        <f>IFERROR(INDEX(Samples!$B:$J,MATCH(MantisDispenseList!AO20,Samples!$G:$G,0),9),IFERROR(INDEX(Samples!$B:$J,MATCH(MantisDispenseList!AO20,Samples!$H:$H,0),9),0))</f>
        <v>0</v>
      </c>
      <c r="P38" s="8">
        <f>IFERROR(INDEX(Samples!$B:$J,MATCH(MantisDispenseList!AP20,Samples!$G:$G,0),9),IFERROR(INDEX(Samples!$B:$J,MATCH(MantisDispenseList!AP20,Samples!$H:$H,0),9),0))</f>
        <v>0</v>
      </c>
      <c r="Q38" s="8">
        <f>IFERROR(INDEX(Samples!$B:$J,MATCH(MantisDispenseList!AQ20,Samples!$G:$G,0),9),IFERROR(INDEX(Samples!$B:$J,MATCH(MantisDispenseList!AQ20,Samples!$H:$H,0),9),0))</f>
        <v>0</v>
      </c>
      <c r="R38" s="8">
        <f>IFERROR(INDEX(Samples!$B:$J,MATCH(MantisDispenseList!AR20,Samples!$G:$G,0),9),IFERROR(INDEX(Samples!$B:$J,MATCH(MantisDispenseList!AR20,Samples!$H:$H,0),9),0))</f>
        <v>0</v>
      </c>
      <c r="S38" s="8">
        <f>IFERROR(INDEX(Samples!$B:$J,MATCH(MantisDispenseList!AS20,Samples!$G:$G,0),9),IFERROR(INDEX(Samples!$B:$J,MATCH(MantisDispenseList!AS20,Samples!$H:$H,0),9),0))</f>
        <v>0</v>
      </c>
      <c r="T38" s="8">
        <f>IFERROR(INDEX(Samples!$B:$J,MATCH(MantisDispenseList!AT20,Samples!$G:$G,0),9),IFERROR(INDEX(Samples!$B:$J,MATCH(MantisDispenseList!AT20,Samples!$H:$H,0),9),0))</f>
        <v>0</v>
      </c>
      <c r="U38" s="8">
        <f>IFERROR(INDEX(Samples!$B:$J,MATCH(MantisDispenseList!AU20,Samples!$G:$G,0),9),IFERROR(INDEX(Samples!$B:$J,MATCH(MantisDispenseList!AU20,Samples!$H:$H,0),9),0))</f>
        <v>0</v>
      </c>
      <c r="V38" s="8">
        <f>IFERROR(INDEX(Samples!$B:$J,MATCH(MantisDispenseList!AV20,Samples!$G:$G,0),9),IFERROR(INDEX(Samples!$B:$J,MATCH(MantisDispenseList!AV20,Samples!$H:$H,0),9),0))</f>
        <v>0</v>
      </c>
      <c r="W38" s="8">
        <f>IFERROR(INDEX(Samples!$B:$J,MATCH(MantisDispenseList!AW20,Samples!$G:$G,0),9),IFERROR(INDEX(Samples!$B:$J,MATCH(MantisDispenseList!AW20,Samples!$H:$H,0),9),0))</f>
        <v>0</v>
      </c>
      <c r="X38" s="8">
        <f>IFERROR(INDEX(Samples!$B:$J,MATCH(MantisDispenseList!AX20,Samples!$G:$G,0),9),IFERROR(INDEX(Samples!$B:$J,MATCH(MantisDispenseList!AX20,Samples!$H:$H,0),9),0))</f>
        <v>0</v>
      </c>
      <c r="AA38" t="s">
        <v>63</v>
      </c>
      <c r="AB38" t="s">
        <v>64</v>
      </c>
      <c r="AC38" t="s">
        <v>103</v>
      </c>
      <c r="AD38" t="s">
        <v>104</v>
      </c>
      <c r="AE38" t="s">
        <v>145</v>
      </c>
      <c r="AF38" t="s">
        <v>146</v>
      </c>
      <c r="AG38" t="s">
        <v>176</v>
      </c>
      <c r="AH38" t="s">
        <v>177</v>
      </c>
      <c r="AI38" t="s">
        <v>209</v>
      </c>
      <c r="AJ38" t="s">
        <v>210</v>
      </c>
      <c r="AK38" t="s">
        <v>236</v>
      </c>
      <c r="AL38" t="s">
        <v>237</v>
      </c>
      <c r="AM38" t="s">
        <v>265</v>
      </c>
      <c r="AN38" t="s">
        <v>266</v>
      </c>
      <c r="AO38" t="s">
        <v>297</v>
      </c>
      <c r="AP38" t="s">
        <v>298</v>
      </c>
      <c r="AQ38" t="s">
        <v>331</v>
      </c>
      <c r="AR38" t="s">
        <v>332</v>
      </c>
      <c r="AS38" t="s">
        <v>358</v>
      </c>
      <c r="AT38" t="s">
        <v>359</v>
      </c>
      <c r="AU38" t="s">
        <v>384</v>
      </c>
      <c r="AV38" t="s">
        <v>385</v>
      </c>
      <c r="AW38" t="s">
        <v>410</v>
      </c>
      <c r="AX38" t="s">
        <v>411</v>
      </c>
    </row>
    <row r="39" spans="1:50">
      <c r="A39" s="8">
        <f>IFERROR(INDEX(Samples!$B:$J,MATCH(MantisDispenseList!AA21,Samples!$G:$G,0),9),IFERROR(INDEX(Samples!$B:$J,MATCH(MantisDispenseList!AA21,Samples!$H:$H,0),9),0))</f>
        <v>0</v>
      </c>
      <c r="B39" s="8">
        <f>IFERROR(INDEX(Samples!$B:$J,MATCH(MantisDispenseList!AB21,Samples!$G:$G,0),9),IFERROR(INDEX(Samples!$B:$J,MATCH(MantisDispenseList!AB21,Samples!$H:$H,0),9),0))</f>
        <v>0</v>
      </c>
      <c r="C39" s="8">
        <f>IFERROR(INDEX(Samples!$B:$J,MATCH(MantisDispenseList!AC21,Samples!$G:$G,0),9),IFERROR(INDEX(Samples!$B:$J,MATCH(MantisDispenseList!AC21,Samples!$H:$H,0),9),0))</f>
        <v>0</v>
      </c>
      <c r="D39" s="8">
        <f>IFERROR(INDEX(Samples!$B:$J,MATCH(MantisDispenseList!AD21,Samples!$G:$G,0),9),IFERROR(INDEX(Samples!$B:$J,MATCH(MantisDispenseList!AD21,Samples!$H:$H,0),9),0))</f>
        <v>0</v>
      </c>
      <c r="E39" s="8">
        <f>IFERROR(INDEX(Samples!$B:$J,MATCH(MantisDispenseList!AE21,Samples!$G:$G,0),9),IFERROR(INDEX(Samples!$B:$J,MATCH(MantisDispenseList!AE21,Samples!$H:$H,0),9),0))</f>
        <v>0</v>
      </c>
      <c r="F39" s="8">
        <f>IFERROR(INDEX(Samples!$B:$J,MATCH(MantisDispenseList!AF21,Samples!$G:$G,0),9),IFERROR(INDEX(Samples!$B:$J,MATCH(MantisDispenseList!AF21,Samples!$H:$H,0),9),0))</f>
        <v>0</v>
      </c>
      <c r="G39" s="8">
        <f>IFERROR(INDEX(Samples!$B:$J,MATCH(MantisDispenseList!AG21,Samples!$G:$G,0),9),IFERROR(INDEX(Samples!$B:$J,MATCH(MantisDispenseList!AG21,Samples!$H:$H,0),9),0))</f>
        <v>0</v>
      </c>
      <c r="H39" s="8">
        <f>IFERROR(INDEX(Samples!$B:$J,MATCH(MantisDispenseList!AH21,Samples!$G:$G,0),9),IFERROR(INDEX(Samples!$B:$J,MATCH(MantisDispenseList!AH21,Samples!$H:$H,0),9),0))</f>
        <v>0</v>
      </c>
      <c r="I39" s="8">
        <f>IFERROR(INDEX(Samples!$B:$J,MATCH(MantisDispenseList!AI21,Samples!$G:$G,0),9),IFERROR(INDEX(Samples!$B:$J,MATCH(MantisDispenseList!AI21,Samples!$H:$H,0),9),0))</f>
        <v>0</v>
      </c>
      <c r="J39" s="8">
        <f>IFERROR(INDEX(Samples!$B:$J,MATCH(MantisDispenseList!AJ21,Samples!$G:$G,0),9),IFERROR(INDEX(Samples!$B:$J,MATCH(MantisDispenseList!AJ21,Samples!$H:$H,0),9),0))</f>
        <v>0</v>
      </c>
      <c r="K39" s="8">
        <f>IFERROR(INDEX(Samples!$B:$J,MATCH(MantisDispenseList!AK21,Samples!$G:$G,0),9),IFERROR(INDEX(Samples!$B:$J,MATCH(MantisDispenseList!AK21,Samples!$H:$H,0),9),0))</f>
        <v>0</v>
      </c>
      <c r="L39" s="8">
        <f>IFERROR(INDEX(Samples!$B:$J,MATCH(MantisDispenseList!AL21,Samples!$G:$G,0),9),IFERROR(INDEX(Samples!$B:$J,MATCH(MantisDispenseList!AL21,Samples!$H:$H,0),9),0))</f>
        <v>0</v>
      </c>
      <c r="M39" s="8">
        <f>IFERROR(INDEX(Samples!$B:$J,MATCH(MantisDispenseList!AM21,Samples!$G:$G,0),9),IFERROR(INDEX(Samples!$B:$J,MATCH(MantisDispenseList!AM21,Samples!$H:$H,0),9),0))</f>
        <v>0</v>
      </c>
      <c r="N39" s="8">
        <f>IFERROR(INDEX(Samples!$B:$J,MATCH(MantisDispenseList!AN21,Samples!$G:$G,0),9),IFERROR(INDEX(Samples!$B:$J,MATCH(MantisDispenseList!AN21,Samples!$H:$H,0),9),0))</f>
        <v>0</v>
      </c>
      <c r="O39" s="8">
        <f>IFERROR(INDEX(Samples!$B:$J,MATCH(MantisDispenseList!AO21,Samples!$G:$G,0),9),IFERROR(INDEX(Samples!$B:$J,MATCH(MantisDispenseList!AO21,Samples!$H:$H,0),9),0))</f>
        <v>0</v>
      </c>
      <c r="P39" s="8">
        <f>IFERROR(INDEX(Samples!$B:$J,MATCH(MantisDispenseList!AP21,Samples!$G:$G,0),9),IFERROR(INDEX(Samples!$B:$J,MATCH(MantisDispenseList!AP21,Samples!$H:$H,0),9),0))</f>
        <v>0</v>
      </c>
      <c r="Q39" s="8">
        <f>IFERROR(INDEX(Samples!$B:$J,MATCH(MantisDispenseList!AQ21,Samples!$G:$G,0),9),IFERROR(INDEX(Samples!$B:$J,MATCH(MantisDispenseList!AQ21,Samples!$H:$H,0),9),0))</f>
        <v>0</v>
      </c>
      <c r="R39" s="8">
        <f>IFERROR(INDEX(Samples!$B:$J,MATCH(MantisDispenseList!AR21,Samples!$G:$G,0),9),IFERROR(INDEX(Samples!$B:$J,MATCH(MantisDispenseList!AR21,Samples!$H:$H,0),9),0))</f>
        <v>0</v>
      </c>
      <c r="S39" s="8">
        <f>IFERROR(INDEX(Samples!$B:$J,MATCH(MantisDispenseList!AS21,Samples!$G:$G,0),9),IFERROR(INDEX(Samples!$B:$J,MATCH(MantisDispenseList!AS21,Samples!$H:$H,0),9),0))</f>
        <v>0</v>
      </c>
      <c r="T39" s="8">
        <f>IFERROR(INDEX(Samples!$B:$J,MATCH(MantisDispenseList!AT21,Samples!$G:$G,0),9),IFERROR(INDEX(Samples!$B:$J,MATCH(MantisDispenseList!AT21,Samples!$H:$H,0),9),0))</f>
        <v>0</v>
      </c>
      <c r="U39" s="8">
        <f>IFERROR(INDEX(Samples!$B:$J,MATCH(MantisDispenseList!AU21,Samples!$G:$G,0),9),IFERROR(INDEX(Samples!$B:$J,MATCH(MantisDispenseList!AU21,Samples!$H:$H,0),9),0))</f>
        <v>0</v>
      </c>
      <c r="V39" s="8">
        <f>IFERROR(INDEX(Samples!$B:$J,MATCH(MantisDispenseList!AV21,Samples!$G:$G,0),9),IFERROR(INDEX(Samples!$B:$J,MATCH(MantisDispenseList!AV21,Samples!$H:$H,0),9),0))</f>
        <v>0</v>
      </c>
      <c r="W39" s="8">
        <f>IFERROR(INDEX(Samples!$B:$J,MATCH(MantisDispenseList!AW21,Samples!$G:$G,0),9),IFERROR(INDEX(Samples!$B:$J,MATCH(MantisDispenseList!AW21,Samples!$H:$H,0),9),0))</f>
        <v>0</v>
      </c>
      <c r="X39" s="8">
        <f>IFERROR(INDEX(Samples!$B:$J,MATCH(MantisDispenseList!AX21,Samples!$G:$G,0),9),IFERROR(INDEX(Samples!$B:$J,MATCH(MantisDispenseList!AX21,Samples!$H:$H,0),9),0))</f>
        <v>0</v>
      </c>
      <c r="AA39" t="s">
        <v>65</v>
      </c>
      <c r="AB39" t="s">
        <v>132</v>
      </c>
      <c r="AC39" t="s">
        <v>105</v>
      </c>
      <c r="AD39" t="s">
        <v>138</v>
      </c>
      <c r="AE39" t="s">
        <v>147</v>
      </c>
      <c r="AF39" t="s">
        <v>143</v>
      </c>
      <c r="AG39" t="s">
        <v>178</v>
      </c>
      <c r="AH39" t="s">
        <v>383</v>
      </c>
      <c r="AI39" t="s">
        <v>211</v>
      </c>
      <c r="AJ39" t="s">
        <v>387</v>
      </c>
      <c r="AK39" t="s">
        <v>238</v>
      </c>
      <c r="AL39" t="s">
        <v>388</v>
      </c>
      <c r="AM39" t="s">
        <v>267</v>
      </c>
      <c r="AN39" t="s">
        <v>389</v>
      </c>
      <c r="AO39" t="s">
        <v>299</v>
      </c>
      <c r="AP39" t="s">
        <v>393</v>
      </c>
      <c r="AQ39" t="s">
        <v>333</v>
      </c>
      <c r="AR39" t="s">
        <v>397</v>
      </c>
      <c r="AS39" t="s">
        <v>360</v>
      </c>
      <c r="AT39" t="s">
        <v>401</v>
      </c>
      <c r="AU39" t="s">
        <v>386</v>
      </c>
      <c r="AV39" t="s">
        <v>405</v>
      </c>
      <c r="AW39" t="s">
        <v>412</v>
      </c>
      <c r="AX39" t="s">
        <v>409</v>
      </c>
    </row>
    <row r="40" spans="1:50">
      <c r="A40" s="8" t="s">
        <v>421</v>
      </c>
      <c r="B40" s="8"/>
      <c r="C40" s="8" t="s">
        <v>418</v>
      </c>
      <c r="D40" s="8"/>
      <c r="E40" s="8"/>
      <c r="F40" s="8"/>
      <c r="G40" s="8"/>
      <c r="H40" s="8"/>
      <c r="I40" s="8"/>
      <c r="J40" s="8"/>
      <c r="K40" s="8"/>
      <c r="L40" s="8"/>
      <c r="M40" s="8"/>
      <c r="N40" s="8"/>
      <c r="O40" s="8"/>
      <c r="P40" s="8"/>
      <c r="Q40" s="8"/>
      <c r="R40" s="8"/>
      <c r="S40" s="8"/>
      <c r="T40" s="8"/>
      <c r="U40" s="8"/>
      <c r="V40" s="8"/>
      <c r="W40" s="8"/>
      <c r="X40" s="8"/>
    </row>
    <row r="41" spans="1:50">
      <c r="A41" s="8" t="s">
        <v>419</v>
      </c>
      <c r="B41" s="8">
        <v>1</v>
      </c>
      <c r="C41" s="8"/>
      <c r="D41" s="8"/>
      <c r="E41" s="8"/>
      <c r="F41" s="8"/>
      <c r="G41" s="8"/>
      <c r="H41" s="8"/>
      <c r="I41" s="8"/>
      <c r="J41" s="8"/>
      <c r="K41" s="8"/>
      <c r="L41" s="8"/>
      <c r="M41" s="8"/>
      <c r="N41" s="8"/>
      <c r="O41" s="8"/>
      <c r="P41" s="8"/>
      <c r="Q41" s="8"/>
      <c r="R41" s="8"/>
      <c r="S41" s="8"/>
      <c r="T41" s="8"/>
      <c r="U41" s="8"/>
      <c r="V41" s="8"/>
      <c r="W41" s="8"/>
      <c r="X41" s="8"/>
    </row>
    <row r="42" spans="1:50">
      <c r="A42" s="8" t="e">
        <f>INDEX(Samples!$AA:$AC,MATCH(MantisDispenseList!AA42,Samples!$AA:$AA,0),3)</f>
        <v>#N/A</v>
      </c>
      <c r="B42" s="8" t="e">
        <f>INDEX(Samples!$AA:$AC,MATCH(MantisDispenseList!AB42,Samples!$AA:$AA,0),3)</f>
        <v>#N/A</v>
      </c>
      <c r="C42" s="8" t="e">
        <f>INDEX(Samples!$AA:$AC,MATCH(MantisDispenseList!AC42,Samples!$AA:$AA,0),3)</f>
        <v>#N/A</v>
      </c>
      <c r="D42" s="8" t="e">
        <f>INDEX(Samples!$AA:$AC,MATCH(MantisDispenseList!AD42,Samples!$AA:$AA,0),3)</f>
        <v>#N/A</v>
      </c>
      <c r="E42" s="8" t="e">
        <f>INDEX(Samples!$AA:$AC,MATCH(MantisDispenseList!AE42,Samples!$AA:$AA,0),3)</f>
        <v>#N/A</v>
      </c>
      <c r="F42" s="8" t="e">
        <f>INDEX(Samples!$AA:$AC,MATCH(MantisDispenseList!AF42,Samples!$AA:$AA,0),3)</f>
        <v>#N/A</v>
      </c>
      <c r="G42" s="8" t="e">
        <f>INDEX(Samples!$AA:$AC,MATCH(MantisDispenseList!AG42,Samples!$AA:$AA,0),3)</f>
        <v>#N/A</v>
      </c>
      <c r="H42" s="8" t="e">
        <f>INDEX(Samples!$AA:$AC,MATCH(MantisDispenseList!AH42,Samples!$AA:$AA,0),3)</f>
        <v>#N/A</v>
      </c>
      <c r="I42" s="8" t="e">
        <f>INDEX(Samples!$AA:$AC,MATCH(MantisDispenseList!AI42,Samples!$AA:$AA,0),3)</f>
        <v>#N/A</v>
      </c>
      <c r="J42" s="8" t="e">
        <f>INDEX(Samples!$AA:$AC,MATCH(MantisDispenseList!AJ42,Samples!$AA:$AA,0),3)</f>
        <v>#N/A</v>
      </c>
      <c r="K42" s="8" t="e">
        <f>INDEX(Samples!$AA:$AC,MATCH(MantisDispenseList!AK42,Samples!$AA:$AA,0),3)</f>
        <v>#N/A</v>
      </c>
      <c r="L42" s="8" t="e">
        <f>INDEX(Samples!$AA:$AC,MATCH(MantisDispenseList!AL42,Samples!$AA:$AA,0),3)</f>
        <v>#N/A</v>
      </c>
      <c r="M42" s="8" t="e">
        <f>INDEX(Samples!$AA:$AC,MATCH(MantisDispenseList!AM42,Samples!$AA:$AA,0),3)</f>
        <v>#N/A</v>
      </c>
      <c r="N42" s="8" t="e">
        <f>INDEX(Samples!$AA:$AC,MATCH(MantisDispenseList!AN42,Samples!$AA:$AA,0),3)</f>
        <v>#N/A</v>
      </c>
      <c r="O42" s="8" t="e">
        <f>INDEX(Samples!$AA:$AC,MATCH(MantisDispenseList!AO42,Samples!$AA:$AA,0),3)</f>
        <v>#N/A</v>
      </c>
      <c r="P42" s="8" t="e">
        <f>INDEX(Samples!$AA:$AC,MATCH(MantisDispenseList!AP42,Samples!$AA:$AA,0),3)</f>
        <v>#N/A</v>
      </c>
      <c r="Q42" s="8" t="e">
        <f>INDEX(Samples!$AA:$AC,MATCH(MantisDispenseList!AQ42,Samples!$AA:$AA,0),3)</f>
        <v>#N/A</v>
      </c>
      <c r="R42" s="8" t="e">
        <f>INDEX(Samples!$AA:$AC,MATCH(MantisDispenseList!AR42,Samples!$AA:$AA,0),3)</f>
        <v>#N/A</v>
      </c>
      <c r="S42" s="8" t="e">
        <f>INDEX(Samples!$AA:$AC,MATCH(MantisDispenseList!AS42,Samples!$AA:$AA,0),3)</f>
        <v>#N/A</v>
      </c>
      <c r="T42" s="8" t="e">
        <f>INDEX(Samples!$AA:$AC,MATCH(MantisDispenseList!AT42,Samples!$AA:$AA,0),3)</f>
        <v>#N/A</v>
      </c>
      <c r="U42" s="8" t="e">
        <f>INDEX(Samples!$AA:$AC,MATCH(MantisDispenseList!AU42,Samples!$AA:$AA,0),3)</f>
        <v>#N/A</v>
      </c>
      <c r="V42" s="8" t="e">
        <f>INDEX(Samples!$AA:$AC,MATCH(MantisDispenseList!AV42,Samples!$AA:$AA,0),3)</f>
        <v>#N/A</v>
      </c>
      <c r="W42" s="8" t="e">
        <f>INDEX(Samples!$AA:$AC,MATCH(MantisDispenseList!AW42,Samples!$AA:$AA,0),3)</f>
        <v>#N/A</v>
      </c>
      <c r="X42" s="8" t="e">
        <f>INDEX(Samples!$AA:$AC,MATCH(MantisDispenseList!AX42,Samples!$AA:$AA,0),3)</f>
        <v>#N/A</v>
      </c>
      <c r="AA42" t="s">
        <v>29</v>
      </c>
      <c r="AB42" t="s">
        <v>30</v>
      </c>
      <c r="AC42" t="s">
        <v>40</v>
      </c>
      <c r="AD42" t="s">
        <v>45</v>
      </c>
      <c r="AE42" t="s">
        <v>50</v>
      </c>
      <c r="AF42" t="s">
        <v>55</v>
      </c>
      <c r="AG42" t="s">
        <v>61</v>
      </c>
      <c r="AH42" t="s">
        <v>66</v>
      </c>
      <c r="AI42" t="s">
        <v>68</v>
      </c>
      <c r="AJ42" t="s">
        <v>71</v>
      </c>
      <c r="AK42" t="s">
        <v>76</v>
      </c>
      <c r="AL42" t="s">
        <v>81</v>
      </c>
      <c r="AM42" t="s">
        <v>90</v>
      </c>
      <c r="AN42" t="s">
        <v>95</v>
      </c>
      <c r="AO42" t="s">
        <v>100</v>
      </c>
      <c r="AP42" t="s">
        <v>106</v>
      </c>
      <c r="AQ42" t="s">
        <v>108</v>
      </c>
      <c r="AR42" t="s">
        <v>113</v>
      </c>
      <c r="AS42" t="s">
        <v>120</v>
      </c>
      <c r="AT42" t="s">
        <v>125</v>
      </c>
      <c r="AU42" t="s">
        <v>130</v>
      </c>
      <c r="AV42" t="s">
        <v>137</v>
      </c>
      <c r="AW42" t="s">
        <v>142</v>
      </c>
      <c r="AX42" t="s">
        <v>148</v>
      </c>
    </row>
    <row r="43" spans="1:50">
      <c r="A43" s="8" t="e">
        <f>INDEX(Samples!$AA:$AC,MATCH(MantisDispenseList!AA43,Samples!$AA:$AA,0),3)</f>
        <v>#N/A</v>
      </c>
      <c r="B43" s="8" t="e">
        <f>INDEX(Samples!$AA:$AC,MATCH(MantisDispenseList!AB43,Samples!$AA:$AA,0),3)</f>
        <v>#N/A</v>
      </c>
      <c r="C43" s="8" t="e">
        <f>INDEX(Samples!$AA:$AC,MATCH(MantisDispenseList!AC43,Samples!$AA:$AA,0),3)</f>
        <v>#N/A</v>
      </c>
      <c r="D43" s="8" t="e">
        <f>INDEX(Samples!$AA:$AC,MATCH(MantisDispenseList!AD43,Samples!$AA:$AA,0),3)</f>
        <v>#N/A</v>
      </c>
      <c r="E43" s="8" t="e">
        <f>INDEX(Samples!$AA:$AC,MATCH(MantisDispenseList!AE43,Samples!$AA:$AA,0),3)</f>
        <v>#N/A</v>
      </c>
      <c r="F43" s="8" t="e">
        <f>INDEX(Samples!$AA:$AC,MATCH(MantisDispenseList!AF43,Samples!$AA:$AA,0),3)</f>
        <v>#N/A</v>
      </c>
      <c r="G43" s="8" t="e">
        <f>INDEX(Samples!$AA:$AC,MATCH(MantisDispenseList!AG43,Samples!$AA:$AA,0),3)</f>
        <v>#N/A</v>
      </c>
      <c r="H43" s="8" t="e">
        <f>INDEX(Samples!$AA:$AC,MATCH(MantisDispenseList!AH43,Samples!$AA:$AA,0),3)</f>
        <v>#N/A</v>
      </c>
      <c r="I43" s="8" t="e">
        <f>INDEX(Samples!$AA:$AC,MATCH(MantisDispenseList!AI43,Samples!$AA:$AA,0),3)</f>
        <v>#N/A</v>
      </c>
      <c r="J43" s="8" t="e">
        <f>INDEX(Samples!$AA:$AC,MATCH(MantisDispenseList!AJ43,Samples!$AA:$AA,0),3)</f>
        <v>#N/A</v>
      </c>
      <c r="K43" s="8" t="e">
        <f>INDEX(Samples!$AA:$AC,MATCH(MantisDispenseList!AK43,Samples!$AA:$AA,0),3)</f>
        <v>#N/A</v>
      </c>
      <c r="L43" s="8" t="e">
        <f>INDEX(Samples!$AA:$AC,MATCH(MantisDispenseList!AL43,Samples!$AA:$AA,0),3)</f>
        <v>#N/A</v>
      </c>
      <c r="M43" s="8" t="e">
        <f>INDEX(Samples!$AA:$AC,MATCH(MantisDispenseList!AM43,Samples!$AA:$AA,0),3)</f>
        <v>#N/A</v>
      </c>
      <c r="N43" s="8" t="e">
        <f>INDEX(Samples!$AA:$AC,MATCH(MantisDispenseList!AN43,Samples!$AA:$AA,0),3)</f>
        <v>#N/A</v>
      </c>
      <c r="O43" s="8" t="e">
        <f>INDEX(Samples!$AA:$AC,MATCH(MantisDispenseList!AO43,Samples!$AA:$AA,0),3)</f>
        <v>#N/A</v>
      </c>
      <c r="P43" s="8" t="e">
        <f>INDEX(Samples!$AA:$AC,MATCH(MantisDispenseList!AP43,Samples!$AA:$AA,0),3)</f>
        <v>#N/A</v>
      </c>
      <c r="Q43" s="8" t="e">
        <f>INDEX(Samples!$AA:$AC,MATCH(MantisDispenseList!AQ43,Samples!$AA:$AA,0),3)</f>
        <v>#N/A</v>
      </c>
      <c r="R43" s="8" t="e">
        <f>INDEX(Samples!$AA:$AC,MATCH(MantisDispenseList!AR43,Samples!$AA:$AA,0),3)</f>
        <v>#N/A</v>
      </c>
      <c r="S43" s="8" t="e">
        <f>INDEX(Samples!$AA:$AC,MATCH(MantisDispenseList!AS43,Samples!$AA:$AA,0),3)</f>
        <v>#N/A</v>
      </c>
      <c r="T43" s="8" t="e">
        <f>INDEX(Samples!$AA:$AC,MATCH(MantisDispenseList!AT43,Samples!$AA:$AA,0),3)</f>
        <v>#N/A</v>
      </c>
      <c r="U43" s="8" t="e">
        <f>INDEX(Samples!$AA:$AC,MATCH(MantisDispenseList!AU43,Samples!$AA:$AA,0),3)</f>
        <v>#N/A</v>
      </c>
      <c r="V43" s="8" t="e">
        <f>INDEX(Samples!$AA:$AC,MATCH(MantisDispenseList!AV43,Samples!$AA:$AA,0),3)</f>
        <v>#N/A</v>
      </c>
      <c r="W43" s="8" t="e">
        <f>INDEX(Samples!$AA:$AC,MATCH(MantisDispenseList!AW43,Samples!$AA:$AA,0),3)</f>
        <v>#N/A</v>
      </c>
      <c r="X43" s="8" t="e">
        <f>INDEX(Samples!$AA:$AC,MATCH(MantisDispenseList!AX43,Samples!$AA:$AA,0),3)</f>
        <v>#N/A</v>
      </c>
      <c r="AA43" t="s">
        <v>31</v>
      </c>
      <c r="AB43" t="s">
        <v>28</v>
      </c>
      <c r="AC43" t="s">
        <v>56</v>
      </c>
      <c r="AD43" t="s">
        <v>32</v>
      </c>
      <c r="AE43" t="s">
        <v>69</v>
      </c>
      <c r="AF43" t="s">
        <v>36</v>
      </c>
      <c r="AG43" t="s">
        <v>85</v>
      </c>
      <c r="AH43" t="s">
        <v>150</v>
      </c>
      <c r="AI43" t="s">
        <v>101</v>
      </c>
      <c r="AJ43" t="s">
        <v>133</v>
      </c>
      <c r="AK43" t="s">
        <v>114</v>
      </c>
      <c r="AL43" t="s">
        <v>144</v>
      </c>
      <c r="AM43" t="s">
        <v>131</v>
      </c>
      <c r="AN43" t="s">
        <v>158</v>
      </c>
      <c r="AO43" t="s">
        <v>149</v>
      </c>
      <c r="AP43" t="s">
        <v>162</v>
      </c>
      <c r="AQ43" t="s">
        <v>157</v>
      </c>
      <c r="AR43" t="s">
        <v>166</v>
      </c>
      <c r="AS43" t="s">
        <v>170</v>
      </c>
      <c r="AT43" t="s">
        <v>171</v>
      </c>
      <c r="AU43" t="s">
        <v>180</v>
      </c>
      <c r="AV43" t="s">
        <v>175</v>
      </c>
      <c r="AW43" t="s">
        <v>195</v>
      </c>
      <c r="AX43" t="s">
        <v>179</v>
      </c>
    </row>
    <row r="44" spans="1:50">
      <c r="A44" s="8" t="e">
        <f>INDEX(Samples!$AA:$AC,MATCH(MantisDispenseList!AA44,Samples!$AA:$AA,0),3)</f>
        <v>#N/A</v>
      </c>
      <c r="B44" s="8" t="e">
        <f>INDEX(Samples!$AA:$AC,MATCH(MantisDispenseList!AB44,Samples!$AA:$AA,0),3)</f>
        <v>#N/A</v>
      </c>
      <c r="C44" s="8" t="e">
        <f>INDEX(Samples!$AA:$AC,MATCH(MantisDispenseList!AC44,Samples!$AA:$AA,0),3)</f>
        <v>#N/A</v>
      </c>
      <c r="D44" s="8" t="e">
        <f>INDEX(Samples!$AA:$AC,MATCH(MantisDispenseList!AD44,Samples!$AA:$AA,0),3)</f>
        <v>#N/A</v>
      </c>
      <c r="E44" s="8" t="e">
        <f>INDEX(Samples!$AA:$AC,MATCH(MantisDispenseList!AE44,Samples!$AA:$AA,0),3)</f>
        <v>#N/A</v>
      </c>
      <c r="F44" s="8" t="e">
        <f>INDEX(Samples!$AA:$AC,MATCH(MantisDispenseList!AF44,Samples!$AA:$AA,0),3)</f>
        <v>#N/A</v>
      </c>
      <c r="G44" s="8" t="e">
        <f>INDEX(Samples!$AA:$AC,MATCH(MantisDispenseList!AG44,Samples!$AA:$AA,0),3)</f>
        <v>#N/A</v>
      </c>
      <c r="H44" s="8" t="e">
        <f>INDEX(Samples!$AA:$AC,MATCH(MantisDispenseList!AH44,Samples!$AA:$AA,0),3)</f>
        <v>#N/A</v>
      </c>
      <c r="I44" s="8" t="e">
        <f>INDEX(Samples!$AA:$AC,MATCH(MantisDispenseList!AI44,Samples!$AA:$AA,0),3)</f>
        <v>#N/A</v>
      </c>
      <c r="J44" s="8" t="e">
        <f>INDEX(Samples!$AA:$AC,MATCH(MantisDispenseList!AJ44,Samples!$AA:$AA,0),3)</f>
        <v>#N/A</v>
      </c>
      <c r="K44" s="8" t="e">
        <f>INDEX(Samples!$AA:$AC,MATCH(MantisDispenseList!AK44,Samples!$AA:$AA,0),3)</f>
        <v>#N/A</v>
      </c>
      <c r="L44" s="8" t="e">
        <f>INDEX(Samples!$AA:$AC,MATCH(MantisDispenseList!AL44,Samples!$AA:$AA,0),3)</f>
        <v>#N/A</v>
      </c>
      <c r="M44" s="8" t="e">
        <f>INDEX(Samples!$AA:$AC,MATCH(MantisDispenseList!AM44,Samples!$AA:$AA,0),3)</f>
        <v>#N/A</v>
      </c>
      <c r="N44" s="8" t="e">
        <f>INDEX(Samples!$AA:$AC,MATCH(MantisDispenseList!AN44,Samples!$AA:$AA,0),3)</f>
        <v>#N/A</v>
      </c>
      <c r="O44" s="8" t="e">
        <f>INDEX(Samples!$AA:$AC,MATCH(MantisDispenseList!AO44,Samples!$AA:$AA,0),3)</f>
        <v>#N/A</v>
      </c>
      <c r="P44" s="8" t="e">
        <f>INDEX(Samples!$AA:$AC,MATCH(MantisDispenseList!AP44,Samples!$AA:$AA,0),3)</f>
        <v>#N/A</v>
      </c>
      <c r="Q44" s="8" t="e">
        <f>INDEX(Samples!$AA:$AC,MATCH(MantisDispenseList!AQ44,Samples!$AA:$AA,0),3)</f>
        <v>#N/A</v>
      </c>
      <c r="R44" s="8" t="e">
        <f>INDEX(Samples!$AA:$AC,MATCH(MantisDispenseList!AR44,Samples!$AA:$AA,0),3)</f>
        <v>#N/A</v>
      </c>
      <c r="S44" s="8" t="e">
        <f>INDEX(Samples!$AA:$AC,MATCH(MantisDispenseList!AS44,Samples!$AA:$AA,0),3)</f>
        <v>#N/A</v>
      </c>
      <c r="T44" s="8" t="e">
        <f>INDEX(Samples!$AA:$AC,MATCH(MantisDispenseList!AT44,Samples!$AA:$AA,0),3)</f>
        <v>#N/A</v>
      </c>
      <c r="U44" s="8" t="e">
        <f>INDEX(Samples!$AA:$AC,MATCH(MantisDispenseList!AU44,Samples!$AA:$AA,0),3)</f>
        <v>#N/A</v>
      </c>
      <c r="V44" s="8" t="e">
        <f>INDEX(Samples!$AA:$AC,MATCH(MantisDispenseList!AV44,Samples!$AA:$AA,0),3)</f>
        <v>#N/A</v>
      </c>
      <c r="W44" s="8" t="e">
        <f>INDEX(Samples!$AA:$AC,MATCH(MantisDispenseList!AW44,Samples!$AA:$AA,0),3)</f>
        <v>#N/A</v>
      </c>
      <c r="X44" s="8" t="e">
        <f>INDEX(Samples!$AA:$AC,MATCH(MantisDispenseList!AX44,Samples!$AA:$AA,0),3)</f>
        <v>#N/A</v>
      </c>
      <c r="AA44" t="s">
        <v>33</v>
      </c>
      <c r="AB44" t="s">
        <v>34</v>
      </c>
      <c r="AC44" t="s">
        <v>72</v>
      </c>
      <c r="AD44" t="s">
        <v>73</v>
      </c>
      <c r="AE44" t="s">
        <v>110</v>
      </c>
      <c r="AF44" t="s">
        <v>111</v>
      </c>
      <c r="AG44" t="s">
        <v>151</v>
      </c>
      <c r="AH44" t="s">
        <v>152</v>
      </c>
      <c r="AI44" t="s">
        <v>183</v>
      </c>
      <c r="AJ44" t="s">
        <v>182</v>
      </c>
      <c r="AK44" t="s">
        <v>186</v>
      </c>
      <c r="AL44" t="s">
        <v>191</v>
      </c>
      <c r="AM44" t="s">
        <v>241</v>
      </c>
      <c r="AN44" t="s">
        <v>242</v>
      </c>
      <c r="AO44" t="s">
        <v>270</v>
      </c>
      <c r="AP44" t="s">
        <v>271</v>
      </c>
      <c r="AQ44" t="s">
        <v>285</v>
      </c>
      <c r="AR44" t="s">
        <v>290</v>
      </c>
      <c r="AS44" t="s">
        <v>300</v>
      </c>
      <c r="AT44" t="s">
        <v>302</v>
      </c>
      <c r="AU44" t="s">
        <v>309</v>
      </c>
      <c r="AV44" t="s">
        <v>314</v>
      </c>
      <c r="AW44" t="s">
        <v>324</v>
      </c>
      <c r="AX44" t="s">
        <v>329</v>
      </c>
    </row>
    <row r="45" spans="1:50">
      <c r="A45" s="8" t="e">
        <f>INDEX(Samples!$AA:$AC,MATCH(MantisDispenseList!AA45,Samples!$AA:$AA,0),3)</f>
        <v>#N/A</v>
      </c>
      <c r="B45" s="8" t="e">
        <f>INDEX(Samples!$AA:$AC,MATCH(MantisDispenseList!AB45,Samples!$AA:$AA,0),3)</f>
        <v>#N/A</v>
      </c>
      <c r="C45" s="8" t="e">
        <f>INDEX(Samples!$AA:$AC,MATCH(MantisDispenseList!AC45,Samples!$AA:$AA,0),3)</f>
        <v>#N/A</v>
      </c>
      <c r="D45" s="8" t="e">
        <f>INDEX(Samples!$AA:$AC,MATCH(MantisDispenseList!AD45,Samples!$AA:$AA,0),3)</f>
        <v>#N/A</v>
      </c>
      <c r="E45" s="8" t="e">
        <f>INDEX(Samples!$AA:$AC,MATCH(MantisDispenseList!AE45,Samples!$AA:$AA,0),3)</f>
        <v>#N/A</v>
      </c>
      <c r="F45" s="8" t="e">
        <f>INDEX(Samples!$AA:$AC,MATCH(MantisDispenseList!AF45,Samples!$AA:$AA,0),3)</f>
        <v>#N/A</v>
      </c>
      <c r="G45" s="8" t="e">
        <f>INDEX(Samples!$AA:$AC,MATCH(MantisDispenseList!AG45,Samples!$AA:$AA,0),3)</f>
        <v>#N/A</v>
      </c>
      <c r="H45" s="8" t="e">
        <f>INDEX(Samples!$AA:$AC,MATCH(MantisDispenseList!AH45,Samples!$AA:$AA,0),3)</f>
        <v>#N/A</v>
      </c>
      <c r="I45" s="8" t="e">
        <f>INDEX(Samples!$AA:$AC,MATCH(MantisDispenseList!AI45,Samples!$AA:$AA,0),3)</f>
        <v>#N/A</v>
      </c>
      <c r="J45" s="8" t="e">
        <f>INDEX(Samples!$AA:$AC,MATCH(MantisDispenseList!AJ45,Samples!$AA:$AA,0),3)</f>
        <v>#N/A</v>
      </c>
      <c r="K45" s="8" t="e">
        <f>INDEX(Samples!$AA:$AC,MATCH(MantisDispenseList!AK45,Samples!$AA:$AA,0),3)</f>
        <v>#N/A</v>
      </c>
      <c r="L45" s="8" t="e">
        <f>INDEX(Samples!$AA:$AC,MATCH(MantisDispenseList!AL45,Samples!$AA:$AA,0),3)</f>
        <v>#N/A</v>
      </c>
      <c r="M45" s="8" t="e">
        <f>INDEX(Samples!$AA:$AC,MATCH(MantisDispenseList!AM45,Samples!$AA:$AA,0),3)</f>
        <v>#N/A</v>
      </c>
      <c r="N45" s="8" t="e">
        <f>INDEX(Samples!$AA:$AC,MATCH(MantisDispenseList!AN45,Samples!$AA:$AA,0),3)</f>
        <v>#N/A</v>
      </c>
      <c r="O45" s="8" t="e">
        <f>INDEX(Samples!$AA:$AC,MATCH(MantisDispenseList!AO45,Samples!$AA:$AA,0),3)</f>
        <v>#N/A</v>
      </c>
      <c r="P45" s="8" t="e">
        <f>INDEX(Samples!$AA:$AC,MATCH(MantisDispenseList!AP45,Samples!$AA:$AA,0),3)</f>
        <v>#N/A</v>
      </c>
      <c r="Q45" s="8" t="e">
        <f>INDEX(Samples!$AA:$AC,MATCH(MantisDispenseList!AQ45,Samples!$AA:$AA,0),3)</f>
        <v>#N/A</v>
      </c>
      <c r="R45" s="8" t="e">
        <f>INDEX(Samples!$AA:$AC,MATCH(MantisDispenseList!AR45,Samples!$AA:$AA,0),3)</f>
        <v>#N/A</v>
      </c>
      <c r="S45" s="8" t="e">
        <f>INDEX(Samples!$AA:$AC,MATCH(MantisDispenseList!AS45,Samples!$AA:$AA,0),3)</f>
        <v>#N/A</v>
      </c>
      <c r="T45" s="8" t="e">
        <f>INDEX(Samples!$AA:$AC,MATCH(MantisDispenseList!AT45,Samples!$AA:$AA,0),3)</f>
        <v>#N/A</v>
      </c>
      <c r="U45" s="8" t="e">
        <f>INDEX(Samples!$AA:$AC,MATCH(MantisDispenseList!AU45,Samples!$AA:$AA,0),3)</f>
        <v>#N/A</v>
      </c>
      <c r="V45" s="8" t="e">
        <f>INDEX(Samples!$AA:$AC,MATCH(MantisDispenseList!AV45,Samples!$AA:$AA,0),3)</f>
        <v>#N/A</v>
      </c>
      <c r="W45" s="8" t="e">
        <f>INDEX(Samples!$AA:$AC,MATCH(MantisDispenseList!AW45,Samples!$AA:$AA,0),3)</f>
        <v>#N/A</v>
      </c>
      <c r="X45" s="8" t="e">
        <f>INDEX(Samples!$AA:$AC,MATCH(MantisDispenseList!AX45,Samples!$AA:$AA,0),3)</f>
        <v>#N/A</v>
      </c>
      <c r="AA45" t="s">
        <v>35</v>
      </c>
      <c r="AB45" t="s">
        <v>41</v>
      </c>
      <c r="AC45" t="s">
        <v>74</v>
      </c>
      <c r="AD45" t="s">
        <v>46</v>
      </c>
      <c r="AE45" t="s">
        <v>112</v>
      </c>
      <c r="AF45" t="s">
        <v>51</v>
      </c>
      <c r="AG45" t="s">
        <v>153</v>
      </c>
      <c r="AH45" t="s">
        <v>181</v>
      </c>
      <c r="AI45" t="s">
        <v>184</v>
      </c>
      <c r="AJ45" t="s">
        <v>185</v>
      </c>
      <c r="AK45" t="s">
        <v>214</v>
      </c>
      <c r="AL45" t="s">
        <v>190</v>
      </c>
      <c r="AM45" t="s">
        <v>243</v>
      </c>
      <c r="AN45" t="s">
        <v>196</v>
      </c>
      <c r="AO45" t="s">
        <v>272</v>
      </c>
      <c r="AP45" t="s">
        <v>200</v>
      </c>
      <c r="AQ45" t="s">
        <v>295</v>
      </c>
      <c r="AR45" t="s">
        <v>204</v>
      </c>
      <c r="AS45" t="s">
        <v>304</v>
      </c>
      <c r="AT45" t="s">
        <v>208</v>
      </c>
      <c r="AU45" t="s">
        <v>319</v>
      </c>
      <c r="AV45" t="s">
        <v>212</v>
      </c>
      <c r="AW45" t="s">
        <v>334</v>
      </c>
      <c r="AX45" t="s">
        <v>213</v>
      </c>
    </row>
    <row r="46" spans="1:50">
      <c r="A46" s="8" t="e">
        <f>INDEX(Samples!$AA:$AC,MATCH(MantisDispenseList!AA46,Samples!$AA:$AA,0),3)</f>
        <v>#N/A</v>
      </c>
      <c r="B46" s="8" t="e">
        <f>INDEX(Samples!$AA:$AC,MATCH(MantisDispenseList!AB46,Samples!$AA:$AA,0),3)</f>
        <v>#N/A</v>
      </c>
      <c r="C46" s="8" t="e">
        <f>INDEX(Samples!$AA:$AC,MATCH(MantisDispenseList!AC46,Samples!$AA:$AA,0),3)</f>
        <v>#N/A</v>
      </c>
      <c r="D46" s="8" t="e">
        <f>INDEX(Samples!$AA:$AC,MATCH(MantisDispenseList!AD46,Samples!$AA:$AA,0),3)</f>
        <v>#N/A</v>
      </c>
      <c r="E46" s="8" t="e">
        <f>INDEX(Samples!$AA:$AC,MATCH(MantisDispenseList!AE46,Samples!$AA:$AA,0),3)</f>
        <v>#N/A</v>
      </c>
      <c r="F46" s="8" t="e">
        <f>INDEX(Samples!$AA:$AC,MATCH(MantisDispenseList!AF46,Samples!$AA:$AA,0),3)</f>
        <v>#N/A</v>
      </c>
      <c r="G46" s="8" t="e">
        <f>INDEX(Samples!$AA:$AC,MATCH(MantisDispenseList!AG46,Samples!$AA:$AA,0),3)</f>
        <v>#N/A</v>
      </c>
      <c r="H46" s="8" t="e">
        <f>INDEX(Samples!$AA:$AC,MATCH(MantisDispenseList!AH46,Samples!$AA:$AA,0),3)</f>
        <v>#N/A</v>
      </c>
      <c r="I46" s="8" t="e">
        <f>INDEX(Samples!$AA:$AC,MATCH(MantisDispenseList!AI46,Samples!$AA:$AA,0),3)</f>
        <v>#N/A</v>
      </c>
      <c r="J46" s="8" t="e">
        <f>INDEX(Samples!$AA:$AC,MATCH(MantisDispenseList!AJ46,Samples!$AA:$AA,0),3)</f>
        <v>#N/A</v>
      </c>
      <c r="K46" s="8" t="e">
        <f>INDEX(Samples!$AA:$AC,MATCH(MantisDispenseList!AK46,Samples!$AA:$AA,0),3)</f>
        <v>#N/A</v>
      </c>
      <c r="L46" s="8" t="e">
        <f>INDEX(Samples!$AA:$AC,MATCH(MantisDispenseList!AL46,Samples!$AA:$AA,0),3)</f>
        <v>#N/A</v>
      </c>
      <c r="M46" s="8" t="e">
        <f>INDEX(Samples!$AA:$AC,MATCH(MantisDispenseList!AM46,Samples!$AA:$AA,0),3)</f>
        <v>#N/A</v>
      </c>
      <c r="N46" s="8" t="e">
        <f>INDEX(Samples!$AA:$AC,MATCH(MantisDispenseList!AN46,Samples!$AA:$AA,0),3)</f>
        <v>#N/A</v>
      </c>
      <c r="O46" s="8" t="e">
        <f>INDEX(Samples!$AA:$AC,MATCH(MantisDispenseList!AO46,Samples!$AA:$AA,0),3)</f>
        <v>#N/A</v>
      </c>
      <c r="P46" s="8" t="e">
        <f>INDEX(Samples!$AA:$AC,MATCH(MantisDispenseList!AP46,Samples!$AA:$AA,0),3)</f>
        <v>#N/A</v>
      </c>
      <c r="Q46" s="8" t="e">
        <f>INDEX(Samples!$AA:$AC,MATCH(MantisDispenseList!AQ46,Samples!$AA:$AA,0),3)</f>
        <v>#N/A</v>
      </c>
      <c r="R46" s="8" t="e">
        <f>INDEX(Samples!$AA:$AC,MATCH(MantisDispenseList!AR46,Samples!$AA:$AA,0),3)</f>
        <v>#N/A</v>
      </c>
      <c r="S46" s="8" t="e">
        <f>INDEX(Samples!$AA:$AC,MATCH(MantisDispenseList!AS46,Samples!$AA:$AA,0),3)</f>
        <v>#N/A</v>
      </c>
      <c r="T46" s="8" t="e">
        <f>INDEX(Samples!$AA:$AC,MATCH(MantisDispenseList!AT46,Samples!$AA:$AA,0),3)</f>
        <v>#N/A</v>
      </c>
      <c r="U46" s="8" t="e">
        <f>INDEX(Samples!$AA:$AC,MATCH(MantisDispenseList!AU46,Samples!$AA:$AA,0),3)</f>
        <v>#N/A</v>
      </c>
      <c r="V46" s="8" t="e">
        <f>INDEX(Samples!$AA:$AC,MATCH(MantisDispenseList!AV46,Samples!$AA:$AA,0),3)</f>
        <v>#N/A</v>
      </c>
      <c r="W46" s="8" t="e">
        <f>INDEX(Samples!$AA:$AC,MATCH(MantisDispenseList!AW46,Samples!$AA:$AA,0),3)</f>
        <v>#N/A</v>
      </c>
      <c r="X46" s="8" t="e">
        <f>INDEX(Samples!$AA:$AC,MATCH(MantisDispenseList!AX46,Samples!$AA:$AA,0),3)</f>
        <v>#N/A</v>
      </c>
      <c r="AA46" t="s">
        <v>37</v>
      </c>
      <c r="AB46" t="s">
        <v>38</v>
      </c>
      <c r="AC46" t="s">
        <v>77</v>
      </c>
      <c r="AD46" t="s">
        <v>78</v>
      </c>
      <c r="AE46" t="s">
        <v>117</v>
      </c>
      <c r="AF46" t="s">
        <v>118</v>
      </c>
      <c r="AG46" t="s">
        <v>154</v>
      </c>
      <c r="AH46" t="s">
        <v>155</v>
      </c>
      <c r="AI46" t="s">
        <v>187</v>
      </c>
      <c r="AJ46" t="s">
        <v>188</v>
      </c>
      <c r="AK46" t="s">
        <v>216</v>
      </c>
      <c r="AL46" t="s">
        <v>217</v>
      </c>
      <c r="AM46" t="s">
        <v>245</v>
      </c>
      <c r="AN46" t="s">
        <v>246</v>
      </c>
      <c r="AO46" t="s">
        <v>274</v>
      </c>
      <c r="AP46" t="s">
        <v>275</v>
      </c>
      <c r="AQ46" t="s">
        <v>306</v>
      </c>
      <c r="AR46" t="s">
        <v>307</v>
      </c>
      <c r="AS46" t="s">
        <v>338</v>
      </c>
      <c r="AT46" t="s">
        <v>339</v>
      </c>
      <c r="AU46" t="s">
        <v>364</v>
      </c>
      <c r="AV46" t="s">
        <v>365</v>
      </c>
      <c r="AW46" t="s">
        <v>390</v>
      </c>
      <c r="AX46" t="s">
        <v>391</v>
      </c>
    </row>
    <row r="47" spans="1:50">
      <c r="A47" s="8" t="e">
        <f>INDEX(Samples!$AA:$AC,MATCH(MantisDispenseList!AA47,Samples!$AA:$AA,0),3)</f>
        <v>#N/A</v>
      </c>
      <c r="B47" s="8" t="e">
        <f>INDEX(Samples!$AA:$AC,MATCH(MantisDispenseList!AB47,Samples!$AA:$AA,0),3)</f>
        <v>#N/A</v>
      </c>
      <c r="C47" s="8" t="e">
        <f>INDEX(Samples!$AA:$AC,MATCH(MantisDispenseList!AC47,Samples!$AA:$AA,0),3)</f>
        <v>#N/A</v>
      </c>
      <c r="D47" s="8" t="e">
        <f>INDEX(Samples!$AA:$AC,MATCH(MantisDispenseList!AD47,Samples!$AA:$AA,0),3)</f>
        <v>#N/A</v>
      </c>
      <c r="E47" s="8" t="e">
        <f>INDEX(Samples!$AA:$AC,MATCH(MantisDispenseList!AE47,Samples!$AA:$AA,0),3)</f>
        <v>#N/A</v>
      </c>
      <c r="F47" s="8" t="e">
        <f>INDEX(Samples!$AA:$AC,MATCH(MantisDispenseList!AF47,Samples!$AA:$AA,0),3)</f>
        <v>#N/A</v>
      </c>
      <c r="G47" s="8" t="e">
        <f>INDEX(Samples!$AA:$AC,MATCH(MantisDispenseList!AG47,Samples!$AA:$AA,0),3)</f>
        <v>#N/A</v>
      </c>
      <c r="H47" s="8" t="e">
        <f>INDEX(Samples!$AA:$AC,MATCH(MantisDispenseList!AH47,Samples!$AA:$AA,0),3)</f>
        <v>#N/A</v>
      </c>
      <c r="I47" s="8" t="e">
        <f>INDEX(Samples!$AA:$AC,MATCH(MantisDispenseList!AI47,Samples!$AA:$AA,0),3)</f>
        <v>#N/A</v>
      </c>
      <c r="J47" s="8" t="e">
        <f>INDEX(Samples!$AA:$AC,MATCH(MantisDispenseList!AJ47,Samples!$AA:$AA,0),3)</f>
        <v>#N/A</v>
      </c>
      <c r="K47" s="8" t="e">
        <f>INDEX(Samples!$AA:$AC,MATCH(MantisDispenseList!AK47,Samples!$AA:$AA,0),3)</f>
        <v>#N/A</v>
      </c>
      <c r="L47" s="8" t="e">
        <f>INDEX(Samples!$AA:$AC,MATCH(MantisDispenseList!AL47,Samples!$AA:$AA,0),3)</f>
        <v>#N/A</v>
      </c>
      <c r="M47" s="8" t="e">
        <f>INDEX(Samples!$AA:$AC,MATCH(MantisDispenseList!AM47,Samples!$AA:$AA,0),3)</f>
        <v>#N/A</v>
      </c>
      <c r="N47" s="8" t="e">
        <f>INDEX(Samples!$AA:$AC,MATCH(MantisDispenseList!AN47,Samples!$AA:$AA,0),3)</f>
        <v>#N/A</v>
      </c>
      <c r="O47" s="8" t="e">
        <f>INDEX(Samples!$AA:$AC,MATCH(MantisDispenseList!AO47,Samples!$AA:$AA,0),3)</f>
        <v>#N/A</v>
      </c>
      <c r="P47" s="8" t="e">
        <f>INDEX(Samples!$AA:$AC,MATCH(MantisDispenseList!AP47,Samples!$AA:$AA,0),3)</f>
        <v>#N/A</v>
      </c>
      <c r="Q47" s="8" t="e">
        <f>INDEX(Samples!$AA:$AC,MATCH(MantisDispenseList!AQ47,Samples!$AA:$AA,0),3)</f>
        <v>#N/A</v>
      </c>
      <c r="R47" s="8" t="e">
        <f>INDEX(Samples!$AA:$AC,MATCH(MantisDispenseList!AR47,Samples!$AA:$AA,0),3)</f>
        <v>#N/A</v>
      </c>
      <c r="S47" s="8" t="e">
        <f>INDEX(Samples!$AA:$AC,MATCH(MantisDispenseList!AS47,Samples!$AA:$AA,0),3)</f>
        <v>#N/A</v>
      </c>
      <c r="T47" s="8" t="e">
        <f>INDEX(Samples!$AA:$AC,MATCH(MantisDispenseList!AT47,Samples!$AA:$AA,0),3)</f>
        <v>#N/A</v>
      </c>
      <c r="U47" s="8" t="e">
        <f>INDEX(Samples!$AA:$AC,MATCH(MantisDispenseList!AU47,Samples!$AA:$AA,0),3)</f>
        <v>#N/A</v>
      </c>
      <c r="V47" s="8" t="e">
        <f>INDEX(Samples!$AA:$AC,MATCH(MantisDispenseList!AV47,Samples!$AA:$AA,0),3)</f>
        <v>#N/A</v>
      </c>
      <c r="W47" s="8" t="e">
        <f>INDEX(Samples!$AA:$AC,MATCH(MantisDispenseList!AW47,Samples!$AA:$AA,0),3)</f>
        <v>#N/A</v>
      </c>
      <c r="X47" s="8" t="e">
        <f>INDEX(Samples!$AA:$AC,MATCH(MantisDispenseList!AX47,Samples!$AA:$AA,0),3)</f>
        <v>#N/A</v>
      </c>
      <c r="AA47" t="s">
        <v>39</v>
      </c>
      <c r="AB47" t="s">
        <v>57</v>
      </c>
      <c r="AC47" t="s">
        <v>79</v>
      </c>
      <c r="AD47" t="s">
        <v>62</v>
      </c>
      <c r="AE47" t="s">
        <v>119</v>
      </c>
      <c r="AF47" t="s">
        <v>67</v>
      </c>
      <c r="AG47" t="s">
        <v>156</v>
      </c>
      <c r="AH47" t="s">
        <v>215</v>
      </c>
      <c r="AI47" t="s">
        <v>189</v>
      </c>
      <c r="AJ47" t="s">
        <v>219</v>
      </c>
      <c r="AK47" t="s">
        <v>218</v>
      </c>
      <c r="AL47" t="s">
        <v>223</v>
      </c>
      <c r="AM47" t="s">
        <v>247</v>
      </c>
      <c r="AN47" t="s">
        <v>227</v>
      </c>
      <c r="AO47" t="s">
        <v>276</v>
      </c>
      <c r="AP47" t="s">
        <v>231</v>
      </c>
      <c r="AQ47" t="s">
        <v>308</v>
      </c>
      <c r="AR47" t="s">
        <v>235</v>
      </c>
      <c r="AS47" t="s">
        <v>340</v>
      </c>
      <c r="AT47" t="s">
        <v>239</v>
      </c>
      <c r="AU47" t="s">
        <v>366</v>
      </c>
      <c r="AV47" t="s">
        <v>240</v>
      </c>
      <c r="AW47" t="s">
        <v>392</v>
      </c>
      <c r="AX47" t="s">
        <v>244</v>
      </c>
    </row>
    <row r="48" spans="1:50">
      <c r="A48" s="8" t="e">
        <f>INDEX(Samples!$AA:$AC,MATCH(MantisDispenseList!AA48,Samples!$AA:$AA,0),3)</f>
        <v>#N/A</v>
      </c>
      <c r="B48" s="8" t="e">
        <f>INDEX(Samples!$AA:$AC,MATCH(MantisDispenseList!AB48,Samples!$AA:$AA,0),3)</f>
        <v>#N/A</v>
      </c>
      <c r="C48" s="8" t="e">
        <f>INDEX(Samples!$AA:$AC,MATCH(MantisDispenseList!AC48,Samples!$AA:$AA,0),3)</f>
        <v>#N/A</v>
      </c>
      <c r="D48" s="8" t="e">
        <f>INDEX(Samples!$AA:$AC,MATCH(MantisDispenseList!AD48,Samples!$AA:$AA,0),3)</f>
        <v>#N/A</v>
      </c>
      <c r="E48" s="8" t="e">
        <f>INDEX(Samples!$AA:$AC,MATCH(MantisDispenseList!AE48,Samples!$AA:$AA,0),3)</f>
        <v>#N/A</v>
      </c>
      <c r="F48" s="8" t="e">
        <f>INDEX(Samples!$AA:$AC,MATCH(MantisDispenseList!AF48,Samples!$AA:$AA,0),3)</f>
        <v>#N/A</v>
      </c>
      <c r="G48" s="8" t="e">
        <f>INDEX(Samples!$AA:$AC,MATCH(MantisDispenseList!AG48,Samples!$AA:$AA,0),3)</f>
        <v>#N/A</v>
      </c>
      <c r="H48" s="8" t="e">
        <f>INDEX(Samples!$AA:$AC,MATCH(MantisDispenseList!AH48,Samples!$AA:$AA,0),3)</f>
        <v>#N/A</v>
      </c>
      <c r="I48" s="8" t="e">
        <f>INDEX(Samples!$AA:$AC,MATCH(MantisDispenseList!AI48,Samples!$AA:$AA,0),3)</f>
        <v>#N/A</v>
      </c>
      <c r="J48" s="8" t="e">
        <f>INDEX(Samples!$AA:$AC,MATCH(MantisDispenseList!AJ48,Samples!$AA:$AA,0),3)</f>
        <v>#N/A</v>
      </c>
      <c r="K48" s="8" t="e">
        <f>INDEX(Samples!$AA:$AC,MATCH(MantisDispenseList!AK48,Samples!$AA:$AA,0),3)</f>
        <v>#N/A</v>
      </c>
      <c r="L48" s="8" t="e">
        <f>INDEX(Samples!$AA:$AC,MATCH(MantisDispenseList!AL48,Samples!$AA:$AA,0),3)</f>
        <v>#N/A</v>
      </c>
      <c r="M48" s="8" t="e">
        <f>INDEX(Samples!$AA:$AC,MATCH(MantisDispenseList!AM48,Samples!$AA:$AA,0),3)</f>
        <v>#N/A</v>
      </c>
      <c r="N48" s="8" t="e">
        <f>INDEX(Samples!$AA:$AC,MATCH(MantisDispenseList!AN48,Samples!$AA:$AA,0),3)</f>
        <v>#N/A</v>
      </c>
      <c r="O48" s="8" t="e">
        <f>INDEX(Samples!$AA:$AC,MATCH(MantisDispenseList!AO48,Samples!$AA:$AA,0),3)</f>
        <v>#N/A</v>
      </c>
      <c r="P48" s="8" t="e">
        <f>INDEX(Samples!$AA:$AC,MATCH(MantisDispenseList!AP48,Samples!$AA:$AA,0),3)</f>
        <v>#N/A</v>
      </c>
      <c r="Q48" s="8" t="e">
        <f>INDEX(Samples!$AA:$AC,MATCH(MantisDispenseList!AQ48,Samples!$AA:$AA,0),3)</f>
        <v>#N/A</v>
      </c>
      <c r="R48" s="8" t="e">
        <f>INDEX(Samples!$AA:$AC,MATCH(MantisDispenseList!AR48,Samples!$AA:$AA,0),3)</f>
        <v>#N/A</v>
      </c>
      <c r="S48" s="8" t="e">
        <f>INDEX(Samples!$AA:$AC,MATCH(MantisDispenseList!AS48,Samples!$AA:$AA,0),3)</f>
        <v>#N/A</v>
      </c>
      <c r="T48" s="8" t="e">
        <f>INDEX(Samples!$AA:$AC,MATCH(MantisDispenseList!AT48,Samples!$AA:$AA,0),3)</f>
        <v>#N/A</v>
      </c>
      <c r="U48" s="8" t="e">
        <f>INDEX(Samples!$AA:$AC,MATCH(MantisDispenseList!AU48,Samples!$AA:$AA,0),3)</f>
        <v>#N/A</v>
      </c>
      <c r="V48" s="8" t="e">
        <f>INDEX(Samples!$AA:$AC,MATCH(MantisDispenseList!AV48,Samples!$AA:$AA,0),3)</f>
        <v>#N/A</v>
      </c>
      <c r="W48" s="8" t="e">
        <f>INDEX(Samples!$AA:$AC,MATCH(MantisDispenseList!AW48,Samples!$AA:$AA,0),3)</f>
        <v>#N/A</v>
      </c>
      <c r="X48" s="8" t="e">
        <f>INDEX(Samples!$AA:$AC,MATCH(MantisDispenseList!AX48,Samples!$AA:$AA,0),3)</f>
        <v>#N/A</v>
      </c>
      <c r="AA48" t="s">
        <v>42</v>
      </c>
      <c r="AB48" t="s">
        <v>43</v>
      </c>
      <c r="AC48" t="s">
        <v>82</v>
      </c>
      <c r="AD48" t="s">
        <v>83</v>
      </c>
      <c r="AE48" t="s">
        <v>122</v>
      </c>
      <c r="AF48" t="s">
        <v>123</v>
      </c>
      <c r="AG48" t="s">
        <v>159</v>
      </c>
      <c r="AH48" t="s">
        <v>160</v>
      </c>
      <c r="AI48" t="s">
        <v>192</v>
      </c>
      <c r="AJ48" t="s">
        <v>193</v>
      </c>
      <c r="AK48" t="s">
        <v>220</v>
      </c>
      <c r="AL48" t="s">
        <v>221</v>
      </c>
      <c r="AM48" t="s">
        <v>249</v>
      </c>
      <c r="AN48" t="s">
        <v>250</v>
      </c>
      <c r="AO48" t="s">
        <v>278</v>
      </c>
      <c r="AP48" t="s">
        <v>279</v>
      </c>
      <c r="AQ48" t="s">
        <v>311</v>
      </c>
      <c r="AR48" t="s">
        <v>312</v>
      </c>
      <c r="AS48" t="s">
        <v>342</v>
      </c>
      <c r="AT48" t="s">
        <v>343</v>
      </c>
      <c r="AU48" t="s">
        <v>368</v>
      </c>
      <c r="AV48" t="s">
        <v>369</v>
      </c>
      <c r="AW48" t="s">
        <v>394</v>
      </c>
      <c r="AX48" t="s">
        <v>395</v>
      </c>
    </row>
    <row r="49" spans="1:50">
      <c r="A49" s="8" t="e">
        <f>INDEX(Samples!$AA:$AC,MATCH(MantisDispenseList!AA49,Samples!$AA:$AA,0),3)</f>
        <v>#N/A</v>
      </c>
      <c r="B49" s="8" t="e">
        <f>INDEX(Samples!$AA:$AC,MATCH(MantisDispenseList!AB49,Samples!$AA:$AA,0),3)</f>
        <v>#N/A</v>
      </c>
      <c r="C49" s="8" t="e">
        <f>INDEX(Samples!$AA:$AC,MATCH(MantisDispenseList!AC49,Samples!$AA:$AA,0),3)</f>
        <v>#N/A</v>
      </c>
      <c r="D49" s="8" t="e">
        <f>INDEX(Samples!$AA:$AC,MATCH(MantisDispenseList!AD49,Samples!$AA:$AA,0),3)</f>
        <v>#N/A</v>
      </c>
      <c r="E49" s="8" t="e">
        <f>INDEX(Samples!$AA:$AC,MATCH(MantisDispenseList!AE49,Samples!$AA:$AA,0),3)</f>
        <v>#N/A</v>
      </c>
      <c r="F49" s="8" t="e">
        <f>INDEX(Samples!$AA:$AC,MATCH(MantisDispenseList!AF49,Samples!$AA:$AA,0),3)</f>
        <v>#N/A</v>
      </c>
      <c r="G49" s="8" t="e">
        <f>INDEX(Samples!$AA:$AC,MATCH(MantisDispenseList!AG49,Samples!$AA:$AA,0),3)</f>
        <v>#N/A</v>
      </c>
      <c r="H49" s="8" t="e">
        <f>INDEX(Samples!$AA:$AC,MATCH(MantisDispenseList!AH49,Samples!$AA:$AA,0),3)</f>
        <v>#N/A</v>
      </c>
      <c r="I49" s="8" t="e">
        <f>INDEX(Samples!$AA:$AC,MATCH(MantisDispenseList!AI49,Samples!$AA:$AA,0),3)</f>
        <v>#N/A</v>
      </c>
      <c r="J49" s="8" t="e">
        <f>INDEX(Samples!$AA:$AC,MATCH(MantisDispenseList!AJ49,Samples!$AA:$AA,0),3)</f>
        <v>#N/A</v>
      </c>
      <c r="K49" s="8" t="e">
        <f>INDEX(Samples!$AA:$AC,MATCH(MantisDispenseList!AK49,Samples!$AA:$AA,0),3)</f>
        <v>#N/A</v>
      </c>
      <c r="L49" s="8" t="e">
        <f>INDEX(Samples!$AA:$AC,MATCH(MantisDispenseList!AL49,Samples!$AA:$AA,0),3)</f>
        <v>#N/A</v>
      </c>
      <c r="M49" s="8" t="e">
        <f>INDEX(Samples!$AA:$AC,MATCH(MantisDispenseList!AM49,Samples!$AA:$AA,0),3)</f>
        <v>#N/A</v>
      </c>
      <c r="N49" s="8" t="e">
        <f>INDEX(Samples!$AA:$AC,MATCH(MantisDispenseList!AN49,Samples!$AA:$AA,0),3)</f>
        <v>#N/A</v>
      </c>
      <c r="O49" s="8" t="e">
        <f>INDEX(Samples!$AA:$AC,MATCH(MantisDispenseList!AO49,Samples!$AA:$AA,0),3)</f>
        <v>#N/A</v>
      </c>
      <c r="P49" s="8" t="e">
        <f>INDEX(Samples!$AA:$AC,MATCH(MantisDispenseList!AP49,Samples!$AA:$AA,0),3)</f>
        <v>#N/A</v>
      </c>
      <c r="Q49" s="8" t="e">
        <f>INDEX(Samples!$AA:$AC,MATCH(MantisDispenseList!AQ49,Samples!$AA:$AA,0),3)</f>
        <v>#N/A</v>
      </c>
      <c r="R49" s="8" t="e">
        <f>INDEX(Samples!$AA:$AC,MATCH(MantisDispenseList!AR49,Samples!$AA:$AA,0),3)</f>
        <v>#N/A</v>
      </c>
      <c r="S49" s="8" t="e">
        <f>INDEX(Samples!$AA:$AC,MATCH(MantisDispenseList!AS49,Samples!$AA:$AA,0),3)</f>
        <v>#N/A</v>
      </c>
      <c r="T49" s="8" t="e">
        <f>INDEX(Samples!$AA:$AC,MATCH(MantisDispenseList!AT49,Samples!$AA:$AA,0),3)</f>
        <v>#N/A</v>
      </c>
      <c r="U49" s="8" t="e">
        <f>INDEX(Samples!$AA:$AC,MATCH(MantisDispenseList!AU49,Samples!$AA:$AA,0),3)</f>
        <v>#N/A</v>
      </c>
      <c r="V49" s="8" t="e">
        <f>INDEX(Samples!$AA:$AC,MATCH(MantisDispenseList!AV49,Samples!$AA:$AA,0),3)</f>
        <v>#N/A</v>
      </c>
      <c r="W49" s="8" t="e">
        <f>INDEX(Samples!$AA:$AC,MATCH(MantisDispenseList!AW49,Samples!$AA:$AA,0),3)</f>
        <v>#N/A</v>
      </c>
      <c r="X49" s="8" t="e">
        <f>INDEX(Samples!$AA:$AC,MATCH(MantisDispenseList!AX49,Samples!$AA:$AA,0),3)</f>
        <v>#N/A</v>
      </c>
      <c r="AA49" t="s">
        <v>44</v>
      </c>
      <c r="AB49" t="s">
        <v>70</v>
      </c>
      <c r="AC49" t="s">
        <v>84</v>
      </c>
      <c r="AD49" t="s">
        <v>75</v>
      </c>
      <c r="AE49" t="s">
        <v>124</v>
      </c>
      <c r="AF49" t="s">
        <v>80</v>
      </c>
      <c r="AG49" t="s">
        <v>161</v>
      </c>
      <c r="AH49" t="s">
        <v>248</v>
      </c>
      <c r="AI49" t="s">
        <v>194</v>
      </c>
      <c r="AJ49" t="s">
        <v>252</v>
      </c>
      <c r="AK49" t="s">
        <v>222</v>
      </c>
      <c r="AL49" t="s">
        <v>256</v>
      </c>
      <c r="AM49" t="s">
        <v>251</v>
      </c>
      <c r="AN49" t="s">
        <v>260</v>
      </c>
      <c r="AO49" t="s">
        <v>280</v>
      </c>
      <c r="AP49" t="s">
        <v>264</v>
      </c>
      <c r="AQ49" t="s">
        <v>313</v>
      </c>
      <c r="AR49" t="s">
        <v>268</v>
      </c>
      <c r="AS49" t="s">
        <v>344</v>
      </c>
      <c r="AT49" t="s">
        <v>269</v>
      </c>
      <c r="AU49" t="s">
        <v>370</v>
      </c>
      <c r="AV49" t="s">
        <v>273</v>
      </c>
      <c r="AW49" t="s">
        <v>396</v>
      </c>
      <c r="AX49" t="s">
        <v>277</v>
      </c>
    </row>
    <row r="50" spans="1:50">
      <c r="A50" s="8" t="e">
        <f>INDEX(Samples!$AA:$AC,MATCH(MantisDispenseList!AA50,Samples!$AA:$AA,0),3)</f>
        <v>#N/A</v>
      </c>
      <c r="B50" s="8" t="e">
        <f>INDEX(Samples!$AA:$AC,MATCH(MantisDispenseList!AB50,Samples!$AA:$AA,0),3)</f>
        <v>#N/A</v>
      </c>
      <c r="C50" s="8" t="e">
        <f>INDEX(Samples!$AA:$AC,MATCH(MantisDispenseList!AC50,Samples!$AA:$AA,0),3)</f>
        <v>#N/A</v>
      </c>
      <c r="D50" s="8" t="e">
        <f>INDEX(Samples!$AA:$AC,MATCH(MantisDispenseList!AD50,Samples!$AA:$AA,0),3)</f>
        <v>#N/A</v>
      </c>
      <c r="E50" s="8" t="e">
        <f>INDEX(Samples!$AA:$AC,MATCH(MantisDispenseList!AE50,Samples!$AA:$AA,0),3)</f>
        <v>#N/A</v>
      </c>
      <c r="F50" s="8" t="e">
        <f>INDEX(Samples!$AA:$AC,MATCH(MantisDispenseList!AF50,Samples!$AA:$AA,0),3)</f>
        <v>#N/A</v>
      </c>
      <c r="G50" s="8" t="e">
        <f>INDEX(Samples!$AA:$AC,MATCH(MantisDispenseList!AG50,Samples!$AA:$AA,0),3)</f>
        <v>#N/A</v>
      </c>
      <c r="H50" s="8" t="e">
        <f>INDEX(Samples!$AA:$AC,MATCH(MantisDispenseList!AH50,Samples!$AA:$AA,0),3)</f>
        <v>#N/A</v>
      </c>
      <c r="I50" s="8" t="e">
        <f>INDEX(Samples!$AA:$AC,MATCH(MantisDispenseList!AI50,Samples!$AA:$AA,0),3)</f>
        <v>#N/A</v>
      </c>
      <c r="J50" s="8" t="e">
        <f>INDEX(Samples!$AA:$AC,MATCH(MantisDispenseList!AJ50,Samples!$AA:$AA,0),3)</f>
        <v>#N/A</v>
      </c>
      <c r="K50" s="8" t="e">
        <f>INDEX(Samples!$AA:$AC,MATCH(MantisDispenseList!AK50,Samples!$AA:$AA,0),3)</f>
        <v>#N/A</v>
      </c>
      <c r="L50" s="8" t="e">
        <f>INDEX(Samples!$AA:$AC,MATCH(MantisDispenseList!AL50,Samples!$AA:$AA,0),3)</f>
        <v>#N/A</v>
      </c>
      <c r="M50" s="8" t="e">
        <f>INDEX(Samples!$AA:$AC,MATCH(MantisDispenseList!AM50,Samples!$AA:$AA,0),3)</f>
        <v>#N/A</v>
      </c>
      <c r="N50" s="8" t="e">
        <f>INDEX(Samples!$AA:$AC,MATCH(MantisDispenseList!AN50,Samples!$AA:$AA,0),3)</f>
        <v>#N/A</v>
      </c>
      <c r="O50" s="8" t="e">
        <f>INDEX(Samples!$AA:$AC,MATCH(MantisDispenseList!AO50,Samples!$AA:$AA,0),3)</f>
        <v>#N/A</v>
      </c>
      <c r="P50" s="8" t="e">
        <f>INDEX(Samples!$AA:$AC,MATCH(MantisDispenseList!AP50,Samples!$AA:$AA,0),3)</f>
        <v>#N/A</v>
      </c>
      <c r="Q50" s="8" t="e">
        <f>INDEX(Samples!$AA:$AC,MATCH(MantisDispenseList!AQ50,Samples!$AA:$AA,0),3)</f>
        <v>#N/A</v>
      </c>
      <c r="R50" s="8" t="e">
        <f>INDEX(Samples!$AA:$AC,MATCH(MantisDispenseList!AR50,Samples!$AA:$AA,0),3)</f>
        <v>#N/A</v>
      </c>
      <c r="S50" s="8" t="e">
        <f>INDEX(Samples!$AA:$AC,MATCH(MantisDispenseList!AS50,Samples!$AA:$AA,0),3)</f>
        <v>#N/A</v>
      </c>
      <c r="T50" s="8" t="e">
        <f>INDEX(Samples!$AA:$AC,MATCH(MantisDispenseList!AT50,Samples!$AA:$AA,0),3)</f>
        <v>#N/A</v>
      </c>
      <c r="U50" s="8" t="e">
        <f>INDEX(Samples!$AA:$AC,MATCH(MantisDispenseList!AU50,Samples!$AA:$AA,0),3)</f>
        <v>#N/A</v>
      </c>
      <c r="V50" s="8" t="e">
        <f>INDEX(Samples!$AA:$AC,MATCH(MantisDispenseList!AV50,Samples!$AA:$AA,0),3)</f>
        <v>#N/A</v>
      </c>
      <c r="W50" s="8" t="e">
        <f>INDEX(Samples!$AA:$AC,MATCH(MantisDispenseList!AW50,Samples!$AA:$AA,0),3)</f>
        <v>#N/A</v>
      </c>
      <c r="X50" s="8" t="e">
        <f>INDEX(Samples!$AA:$AC,MATCH(MantisDispenseList!AX50,Samples!$AA:$AA,0),3)</f>
        <v>#N/A</v>
      </c>
      <c r="AA50" t="s">
        <v>47</v>
      </c>
      <c r="AB50" t="s">
        <v>48</v>
      </c>
      <c r="AC50" t="s">
        <v>87</v>
      </c>
      <c r="AD50" t="s">
        <v>88</v>
      </c>
      <c r="AE50" t="s">
        <v>127</v>
      </c>
      <c r="AF50" t="s">
        <v>128</v>
      </c>
      <c r="AG50" t="s">
        <v>163</v>
      </c>
      <c r="AH50" t="s">
        <v>164</v>
      </c>
      <c r="AI50" t="s">
        <v>197</v>
      </c>
      <c r="AJ50" t="s">
        <v>198</v>
      </c>
      <c r="AK50" t="s">
        <v>224</v>
      </c>
      <c r="AL50" t="s">
        <v>225</v>
      </c>
      <c r="AM50" t="s">
        <v>253</v>
      </c>
      <c r="AN50" t="s">
        <v>254</v>
      </c>
      <c r="AO50" t="s">
        <v>282</v>
      </c>
      <c r="AP50" t="s">
        <v>283</v>
      </c>
      <c r="AQ50" t="s">
        <v>316</v>
      </c>
      <c r="AR50" t="s">
        <v>317</v>
      </c>
      <c r="AS50" t="s">
        <v>346</v>
      </c>
      <c r="AT50" t="s">
        <v>347</v>
      </c>
      <c r="AU50" t="s">
        <v>372</v>
      </c>
      <c r="AV50" t="s">
        <v>373</v>
      </c>
      <c r="AW50" t="s">
        <v>398</v>
      </c>
      <c r="AX50" t="s">
        <v>399</v>
      </c>
    </row>
    <row r="51" spans="1:50">
      <c r="A51" s="8" t="e">
        <f>INDEX(Samples!$AA:$AC,MATCH(MantisDispenseList!AA51,Samples!$AA:$AA,0),3)</f>
        <v>#N/A</v>
      </c>
      <c r="B51" s="8" t="e">
        <f>INDEX(Samples!$AA:$AC,MATCH(MantisDispenseList!AB51,Samples!$AA:$AA,0),3)</f>
        <v>#N/A</v>
      </c>
      <c r="C51" s="8" t="e">
        <f>INDEX(Samples!$AA:$AC,MATCH(MantisDispenseList!AC51,Samples!$AA:$AA,0),3)</f>
        <v>#N/A</v>
      </c>
      <c r="D51" s="8" t="e">
        <f>INDEX(Samples!$AA:$AC,MATCH(MantisDispenseList!AD51,Samples!$AA:$AA,0),3)</f>
        <v>#N/A</v>
      </c>
      <c r="E51" s="8" t="e">
        <f>INDEX(Samples!$AA:$AC,MATCH(MantisDispenseList!AE51,Samples!$AA:$AA,0),3)</f>
        <v>#N/A</v>
      </c>
      <c r="F51" s="8" t="e">
        <f>INDEX(Samples!$AA:$AC,MATCH(MantisDispenseList!AF51,Samples!$AA:$AA,0),3)</f>
        <v>#N/A</v>
      </c>
      <c r="G51" s="8" t="e">
        <f>INDEX(Samples!$AA:$AC,MATCH(MantisDispenseList!AG51,Samples!$AA:$AA,0),3)</f>
        <v>#N/A</v>
      </c>
      <c r="H51" s="8" t="e">
        <f>INDEX(Samples!$AA:$AC,MATCH(MantisDispenseList!AH51,Samples!$AA:$AA,0),3)</f>
        <v>#N/A</v>
      </c>
      <c r="I51" s="8" t="e">
        <f>INDEX(Samples!$AA:$AC,MATCH(MantisDispenseList!AI51,Samples!$AA:$AA,0),3)</f>
        <v>#N/A</v>
      </c>
      <c r="J51" s="8" t="e">
        <f>INDEX(Samples!$AA:$AC,MATCH(MantisDispenseList!AJ51,Samples!$AA:$AA,0),3)</f>
        <v>#N/A</v>
      </c>
      <c r="K51" s="8" t="e">
        <f>INDEX(Samples!$AA:$AC,MATCH(MantisDispenseList!AK51,Samples!$AA:$AA,0),3)</f>
        <v>#N/A</v>
      </c>
      <c r="L51" s="8" t="e">
        <f>INDEX(Samples!$AA:$AC,MATCH(MantisDispenseList!AL51,Samples!$AA:$AA,0),3)</f>
        <v>#N/A</v>
      </c>
      <c r="M51" s="8" t="e">
        <f>INDEX(Samples!$AA:$AC,MATCH(MantisDispenseList!AM51,Samples!$AA:$AA,0),3)</f>
        <v>#N/A</v>
      </c>
      <c r="N51" s="8" t="e">
        <f>INDEX(Samples!$AA:$AC,MATCH(MantisDispenseList!AN51,Samples!$AA:$AA,0),3)</f>
        <v>#N/A</v>
      </c>
      <c r="O51" s="8" t="e">
        <f>INDEX(Samples!$AA:$AC,MATCH(MantisDispenseList!AO51,Samples!$AA:$AA,0),3)</f>
        <v>#N/A</v>
      </c>
      <c r="P51" s="8" t="e">
        <f>INDEX(Samples!$AA:$AC,MATCH(MantisDispenseList!AP51,Samples!$AA:$AA,0),3)</f>
        <v>#N/A</v>
      </c>
      <c r="Q51" s="8" t="e">
        <f>INDEX(Samples!$AA:$AC,MATCH(MantisDispenseList!AQ51,Samples!$AA:$AA,0),3)</f>
        <v>#N/A</v>
      </c>
      <c r="R51" s="8" t="e">
        <f>INDEX(Samples!$AA:$AC,MATCH(MantisDispenseList!AR51,Samples!$AA:$AA,0),3)</f>
        <v>#N/A</v>
      </c>
      <c r="S51" s="8" t="e">
        <f>INDEX(Samples!$AA:$AC,MATCH(MantisDispenseList!AS51,Samples!$AA:$AA,0),3)</f>
        <v>#N/A</v>
      </c>
      <c r="T51" s="8" t="e">
        <f>INDEX(Samples!$AA:$AC,MATCH(MantisDispenseList!AT51,Samples!$AA:$AA,0),3)</f>
        <v>#N/A</v>
      </c>
      <c r="U51" s="8" t="e">
        <f>INDEX(Samples!$AA:$AC,MATCH(MantisDispenseList!AU51,Samples!$AA:$AA,0),3)</f>
        <v>#N/A</v>
      </c>
      <c r="V51" s="8" t="e">
        <f>INDEX(Samples!$AA:$AC,MATCH(MantisDispenseList!AV51,Samples!$AA:$AA,0),3)</f>
        <v>#N/A</v>
      </c>
      <c r="W51" s="8" t="e">
        <f>INDEX(Samples!$AA:$AC,MATCH(MantisDispenseList!AW51,Samples!$AA:$AA,0),3)</f>
        <v>#N/A</v>
      </c>
      <c r="X51" s="8" t="e">
        <f>INDEX(Samples!$AA:$AC,MATCH(MantisDispenseList!AX51,Samples!$AA:$AA,0),3)</f>
        <v>#N/A</v>
      </c>
      <c r="AA51" t="s">
        <v>49</v>
      </c>
      <c r="AB51" t="s">
        <v>86</v>
      </c>
      <c r="AC51" t="s">
        <v>89</v>
      </c>
      <c r="AD51" t="s">
        <v>91</v>
      </c>
      <c r="AE51" t="s">
        <v>129</v>
      </c>
      <c r="AF51" t="s">
        <v>96</v>
      </c>
      <c r="AG51" t="s">
        <v>165</v>
      </c>
      <c r="AH51" t="s">
        <v>281</v>
      </c>
      <c r="AI51" t="s">
        <v>199</v>
      </c>
      <c r="AJ51" t="s">
        <v>286</v>
      </c>
      <c r="AK51" t="s">
        <v>226</v>
      </c>
      <c r="AL51" t="s">
        <v>291</v>
      </c>
      <c r="AM51" t="s">
        <v>255</v>
      </c>
      <c r="AN51" t="s">
        <v>296</v>
      </c>
      <c r="AO51" t="s">
        <v>284</v>
      </c>
      <c r="AP51" t="s">
        <v>301</v>
      </c>
      <c r="AQ51" t="s">
        <v>318</v>
      </c>
      <c r="AR51" t="s">
        <v>303</v>
      </c>
      <c r="AS51" t="s">
        <v>348</v>
      </c>
      <c r="AT51" t="s">
        <v>305</v>
      </c>
      <c r="AU51" t="s">
        <v>374</v>
      </c>
      <c r="AV51" t="s">
        <v>310</v>
      </c>
      <c r="AW51" t="s">
        <v>400</v>
      </c>
      <c r="AX51" t="s">
        <v>315</v>
      </c>
    </row>
    <row r="52" spans="1:50">
      <c r="A52" s="8" t="e">
        <f>INDEX(Samples!$AA:$AC,MATCH(MantisDispenseList!AA52,Samples!$AA:$AA,0),3)</f>
        <v>#N/A</v>
      </c>
      <c r="B52" s="8" t="e">
        <f>INDEX(Samples!$AA:$AC,MATCH(MantisDispenseList!AB52,Samples!$AA:$AA,0),3)</f>
        <v>#N/A</v>
      </c>
      <c r="C52" s="8" t="e">
        <f>INDEX(Samples!$AA:$AC,MATCH(MantisDispenseList!AC52,Samples!$AA:$AA,0),3)</f>
        <v>#N/A</v>
      </c>
      <c r="D52" s="8" t="e">
        <f>INDEX(Samples!$AA:$AC,MATCH(MantisDispenseList!AD52,Samples!$AA:$AA,0),3)</f>
        <v>#N/A</v>
      </c>
      <c r="E52" s="8" t="e">
        <f>INDEX(Samples!$AA:$AC,MATCH(MantisDispenseList!AE52,Samples!$AA:$AA,0),3)</f>
        <v>#N/A</v>
      </c>
      <c r="F52" s="8" t="e">
        <f>INDEX(Samples!$AA:$AC,MATCH(MantisDispenseList!AF52,Samples!$AA:$AA,0),3)</f>
        <v>#N/A</v>
      </c>
      <c r="G52" s="8" t="e">
        <f>INDEX(Samples!$AA:$AC,MATCH(MantisDispenseList!AG52,Samples!$AA:$AA,0),3)</f>
        <v>#N/A</v>
      </c>
      <c r="H52" s="8" t="e">
        <f>INDEX(Samples!$AA:$AC,MATCH(MantisDispenseList!AH52,Samples!$AA:$AA,0),3)</f>
        <v>#N/A</v>
      </c>
      <c r="I52" s="8" t="e">
        <f>INDEX(Samples!$AA:$AC,MATCH(MantisDispenseList!AI52,Samples!$AA:$AA,0),3)</f>
        <v>#N/A</v>
      </c>
      <c r="J52" s="8" t="e">
        <f>INDEX(Samples!$AA:$AC,MATCH(MantisDispenseList!AJ52,Samples!$AA:$AA,0),3)</f>
        <v>#N/A</v>
      </c>
      <c r="K52" s="8" t="e">
        <f>INDEX(Samples!$AA:$AC,MATCH(MantisDispenseList!AK52,Samples!$AA:$AA,0),3)</f>
        <v>#N/A</v>
      </c>
      <c r="L52" s="8" t="e">
        <f>INDEX(Samples!$AA:$AC,MATCH(MantisDispenseList!AL52,Samples!$AA:$AA,0),3)</f>
        <v>#N/A</v>
      </c>
      <c r="M52" s="8" t="e">
        <f>INDEX(Samples!$AA:$AC,MATCH(MantisDispenseList!AM52,Samples!$AA:$AA,0),3)</f>
        <v>#N/A</v>
      </c>
      <c r="N52" s="8" t="e">
        <f>INDEX(Samples!$AA:$AC,MATCH(MantisDispenseList!AN52,Samples!$AA:$AA,0),3)</f>
        <v>#N/A</v>
      </c>
      <c r="O52" s="8" t="e">
        <f>INDEX(Samples!$AA:$AC,MATCH(MantisDispenseList!AO52,Samples!$AA:$AA,0),3)</f>
        <v>#N/A</v>
      </c>
      <c r="P52" s="8" t="e">
        <f>INDEX(Samples!$AA:$AC,MATCH(MantisDispenseList!AP52,Samples!$AA:$AA,0),3)</f>
        <v>#N/A</v>
      </c>
      <c r="Q52" s="8" t="e">
        <f>INDEX(Samples!$AA:$AC,MATCH(MantisDispenseList!AQ52,Samples!$AA:$AA,0),3)</f>
        <v>#N/A</v>
      </c>
      <c r="R52" s="8" t="e">
        <f>INDEX(Samples!$AA:$AC,MATCH(MantisDispenseList!AR52,Samples!$AA:$AA,0),3)</f>
        <v>#N/A</v>
      </c>
      <c r="S52" s="8" t="e">
        <f>INDEX(Samples!$AA:$AC,MATCH(MantisDispenseList!AS52,Samples!$AA:$AA,0),3)</f>
        <v>#N/A</v>
      </c>
      <c r="T52" s="8" t="e">
        <f>INDEX(Samples!$AA:$AC,MATCH(MantisDispenseList!AT52,Samples!$AA:$AA,0),3)</f>
        <v>#N/A</v>
      </c>
      <c r="U52" s="8" t="e">
        <f>INDEX(Samples!$AA:$AC,MATCH(MantisDispenseList!AU52,Samples!$AA:$AA,0),3)</f>
        <v>#N/A</v>
      </c>
      <c r="V52" s="8" t="e">
        <f>INDEX(Samples!$AA:$AC,MATCH(MantisDispenseList!AV52,Samples!$AA:$AA,0),3)</f>
        <v>#N/A</v>
      </c>
      <c r="W52" s="8" t="e">
        <f>INDEX(Samples!$AA:$AC,MATCH(MantisDispenseList!AW52,Samples!$AA:$AA,0),3)</f>
        <v>#N/A</v>
      </c>
      <c r="X52" s="8" t="e">
        <f>INDEX(Samples!$AA:$AC,MATCH(MantisDispenseList!AX52,Samples!$AA:$AA,0),3)</f>
        <v>#N/A</v>
      </c>
      <c r="AA52" t="s">
        <v>52</v>
      </c>
      <c r="AB52" t="s">
        <v>53</v>
      </c>
      <c r="AC52" t="s">
        <v>92</v>
      </c>
      <c r="AD52" t="s">
        <v>93</v>
      </c>
      <c r="AE52" t="s">
        <v>134</v>
      </c>
      <c r="AF52" t="s">
        <v>135</v>
      </c>
      <c r="AG52" t="s">
        <v>167</v>
      </c>
      <c r="AH52" t="s">
        <v>168</v>
      </c>
      <c r="AI52" t="s">
        <v>201</v>
      </c>
      <c r="AJ52" t="s">
        <v>202</v>
      </c>
      <c r="AK52" t="s">
        <v>228</v>
      </c>
      <c r="AL52" t="s">
        <v>229</v>
      </c>
      <c r="AM52" t="s">
        <v>257</v>
      </c>
      <c r="AN52" t="s">
        <v>258</v>
      </c>
      <c r="AO52" t="s">
        <v>287</v>
      </c>
      <c r="AP52" t="s">
        <v>288</v>
      </c>
      <c r="AQ52" t="s">
        <v>321</v>
      </c>
      <c r="AR52" t="s">
        <v>322</v>
      </c>
      <c r="AS52" t="s">
        <v>350</v>
      </c>
      <c r="AT52" t="s">
        <v>351</v>
      </c>
      <c r="AU52" t="s">
        <v>376</v>
      </c>
      <c r="AV52" t="s">
        <v>377</v>
      </c>
      <c r="AW52" t="s">
        <v>402</v>
      </c>
      <c r="AX52" t="s">
        <v>403</v>
      </c>
    </row>
    <row r="53" spans="1:50">
      <c r="A53" s="8" t="e">
        <f>INDEX(Samples!$AA:$AC,MATCH(MantisDispenseList!AA53,Samples!$AA:$AA,0),3)</f>
        <v>#N/A</v>
      </c>
      <c r="B53" s="8" t="e">
        <f>INDEX(Samples!$AA:$AC,MATCH(MantisDispenseList!AB53,Samples!$AA:$AA,0),3)</f>
        <v>#N/A</v>
      </c>
      <c r="C53" s="8" t="e">
        <f>INDEX(Samples!$AA:$AC,MATCH(MantisDispenseList!AC53,Samples!$AA:$AA,0),3)</f>
        <v>#N/A</v>
      </c>
      <c r="D53" s="8" t="e">
        <f>INDEX(Samples!$AA:$AC,MATCH(MantisDispenseList!AD53,Samples!$AA:$AA,0),3)</f>
        <v>#N/A</v>
      </c>
      <c r="E53" s="8" t="e">
        <f>INDEX(Samples!$AA:$AC,MATCH(MantisDispenseList!AE53,Samples!$AA:$AA,0),3)</f>
        <v>#N/A</v>
      </c>
      <c r="F53" s="8" t="e">
        <f>INDEX(Samples!$AA:$AC,MATCH(MantisDispenseList!AF53,Samples!$AA:$AA,0),3)</f>
        <v>#N/A</v>
      </c>
      <c r="G53" s="8" t="e">
        <f>INDEX(Samples!$AA:$AC,MATCH(MantisDispenseList!AG53,Samples!$AA:$AA,0),3)</f>
        <v>#N/A</v>
      </c>
      <c r="H53" s="8" t="e">
        <f>INDEX(Samples!$AA:$AC,MATCH(MantisDispenseList!AH53,Samples!$AA:$AA,0),3)</f>
        <v>#N/A</v>
      </c>
      <c r="I53" s="8" t="e">
        <f>INDEX(Samples!$AA:$AC,MATCH(MantisDispenseList!AI53,Samples!$AA:$AA,0),3)</f>
        <v>#N/A</v>
      </c>
      <c r="J53" s="8" t="e">
        <f>INDEX(Samples!$AA:$AC,MATCH(MantisDispenseList!AJ53,Samples!$AA:$AA,0),3)</f>
        <v>#N/A</v>
      </c>
      <c r="K53" s="8" t="e">
        <f>INDEX(Samples!$AA:$AC,MATCH(MantisDispenseList!AK53,Samples!$AA:$AA,0),3)</f>
        <v>#N/A</v>
      </c>
      <c r="L53" s="8" t="e">
        <f>INDEX(Samples!$AA:$AC,MATCH(MantisDispenseList!AL53,Samples!$AA:$AA,0),3)</f>
        <v>#N/A</v>
      </c>
      <c r="M53" s="8" t="e">
        <f>INDEX(Samples!$AA:$AC,MATCH(MantisDispenseList!AM53,Samples!$AA:$AA,0),3)</f>
        <v>#N/A</v>
      </c>
      <c r="N53" s="8" t="e">
        <f>INDEX(Samples!$AA:$AC,MATCH(MantisDispenseList!AN53,Samples!$AA:$AA,0),3)</f>
        <v>#N/A</v>
      </c>
      <c r="O53" s="8" t="e">
        <f>INDEX(Samples!$AA:$AC,MATCH(MantisDispenseList!AO53,Samples!$AA:$AA,0),3)</f>
        <v>#N/A</v>
      </c>
      <c r="P53" s="8" t="e">
        <f>INDEX(Samples!$AA:$AC,MATCH(MantisDispenseList!AP53,Samples!$AA:$AA,0),3)</f>
        <v>#N/A</v>
      </c>
      <c r="Q53" s="8" t="e">
        <f>INDEX(Samples!$AA:$AC,MATCH(MantisDispenseList!AQ53,Samples!$AA:$AA,0),3)</f>
        <v>#N/A</v>
      </c>
      <c r="R53" s="8" t="e">
        <f>INDEX(Samples!$AA:$AC,MATCH(MantisDispenseList!AR53,Samples!$AA:$AA,0),3)</f>
        <v>#N/A</v>
      </c>
      <c r="S53" s="8" t="e">
        <f>INDEX(Samples!$AA:$AC,MATCH(MantisDispenseList!AS53,Samples!$AA:$AA,0),3)</f>
        <v>#N/A</v>
      </c>
      <c r="T53" s="8" t="e">
        <f>INDEX(Samples!$AA:$AC,MATCH(MantisDispenseList!AT53,Samples!$AA:$AA,0),3)</f>
        <v>#N/A</v>
      </c>
      <c r="U53" s="8" t="e">
        <f>INDEX(Samples!$AA:$AC,MATCH(MantisDispenseList!AU53,Samples!$AA:$AA,0),3)</f>
        <v>#N/A</v>
      </c>
      <c r="V53" s="8" t="e">
        <f>INDEX(Samples!$AA:$AC,MATCH(MantisDispenseList!AV53,Samples!$AA:$AA,0),3)</f>
        <v>#N/A</v>
      </c>
      <c r="W53" s="8" t="e">
        <f>INDEX(Samples!$AA:$AC,MATCH(MantisDispenseList!AW53,Samples!$AA:$AA,0),3)</f>
        <v>#N/A</v>
      </c>
      <c r="X53" s="8" t="e">
        <f>INDEX(Samples!$AA:$AC,MATCH(MantisDispenseList!AX53,Samples!$AA:$AA,0),3)</f>
        <v>#N/A</v>
      </c>
      <c r="AA53" t="s">
        <v>54</v>
      </c>
      <c r="AB53" t="s">
        <v>102</v>
      </c>
      <c r="AC53" t="s">
        <v>94</v>
      </c>
      <c r="AD53" t="s">
        <v>107</v>
      </c>
      <c r="AE53" t="s">
        <v>136</v>
      </c>
      <c r="AF53" t="s">
        <v>109</v>
      </c>
      <c r="AG53" t="s">
        <v>169</v>
      </c>
      <c r="AH53" t="s">
        <v>320</v>
      </c>
      <c r="AI53" t="s">
        <v>203</v>
      </c>
      <c r="AJ53" t="s">
        <v>325</v>
      </c>
      <c r="AK53" t="s">
        <v>230</v>
      </c>
      <c r="AL53" t="s">
        <v>330</v>
      </c>
      <c r="AM53" t="s">
        <v>259</v>
      </c>
      <c r="AN53" t="s">
        <v>335</v>
      </c>
      <c r="AO53" t="s">
        <v>289</v>
      </c>
      <c r="AP53" t="s">
        <v>336</v>
      </c>
      <c r="AQ53" t="s">
        <v>323</v>
      </c>
      <c r="AR53" t="s">
        <v>337</v>
      </c>
      <c r="AS53" t="s">
        <v>352</v>
      </c>
      <c r="AT53" t="s">
        <v>341</v>
      </c>
      <c r="AU53" t="s">
        <v>378</v>
      </c>
      <c r="AV53" t="s">
        <v>345</v>
      </c>
      <c r="AW53" t="s">
        <v>404</v>
      </c>
      <c r="AX53" t="s">
        <v>349</v>
      </c>
    </row>
    <row r="54" spans="1:50">
      <c r="A54" s="8" t="e">
        <f>INDEX(Samples!$AA:$AC,MATCH(MantisDispenseList!AA54,Samples!$AA:$AA,0),3)</f>
        <v>#N/A</v>
      </c>
      <c r="B54" s="8" t="e">
        <f>INDEX(Samples!$AA:$AC,MATCH(MantisDispenseList!AB54,Samples!$AA:$AA,0),3)</f>
        <v>#N/A</v>
      </c>
      <c r="C54" s="8" t="e">
        <f>INDEX(Samples!$AA:$AC,MATCH(MantisDispenseList!AC54,Samples!$AA:$AA,0),3)</f>
        <v>#N/A</v>
      </c>
      <c r="D54" s="8" t="e">
        <f>INDEX(Samples!$AA:$AC,MATCH(MantisDispenseList!AD54,Samples!$AA:$AA,0),3)</f>
        <v>#N/A</v>
      </c>
      <c r="E54" s="8" t="e">
        <f>INDEX(Samples!$AA:$AC,MATCH(MantisDispenseList!AE54,Samples!$AA:$AA,0),3)</f>
        <v>#N/A</v>
      </c>
      <c r="F54" s="8" t="e">
        <f>INDEX(Samples!$AA:$AC,MATCH(MantisDispenseList!AF54,Samples!$AA:$AA,0),3)</f>
        <v>#N/A</v>
      </c>
      <c r="G54" s="8" t="e">
        <f>INDEX(Samples!$AA:$AC,MATCH(MantisDispenseList!AG54,Samples!$AA:$AA,0),3)</f>
        <v>#N/A</v>
      </c>
      <c r="H54" s="8" t="e">
        <f>INDEX(Samples!$AA:$AC,MATCH(MantisDispenseList!AH54,Samples!$AA:$AA,0),3)</f>
        <v>#N/A</v>
      </c>
      <c r="I54" s="8" t="e">
        <f>INDEX(Samples!$AA:$AC,MATCH(MantisDispenseList!AI54,Samples!$AA:$AA,0),3)</f>
        <v>#N/A</v>
      </c>
      <c r="J54" s="8" t="e">
        <f>INDEX(Samples!$AA:$AC,MATCH(MantisDispenseList!AJ54,Samples!$AA:$AA,0),3)</f>
        <v>#N/A</v>
      </c>
      <c r="K54" s="8" t="e">
        <f>INDEX(Samples!$AA:$AC,MATCH(MantisDispenseList!AK54,Samples!$AA:$AA,0),3)</f>
        <v>#N/A</v>
      </c>
      <c r="L54" s="8" t="e">
        <f>INDEX(Samples!$AA:$AC,MATCH(MantisDispenseList!AL54,Samples!$AA:$AA,0),3)</f>
        <v>#N/A</v>
      </c>
      <c r="M54" s="8" t="e">
        <f>INDEX(Samples!$AA:$AC,MATCH(MantisDispenseList!AM54,Samples!$AA:$AA,0),3)</f>
        <v>#N/A</v>
      </c>
      <c r="N54" s="8" t="e">
        <f>INDEX(Samples!$AA:$AC,MATCH(MantisDispenseList!AN54,Samples!$AA:$AA,0),3)</f>
        <v>#N/A</v>
      </c>
      <c r="O54" s="8" t="e">
        <f>INDEX(Samples!$AA:$AC,MATCH(MantisDispenseList!AO54,Samples!$AA:$AA,0),3)</f>
        <v>#N/A</v>
      </c>
      <c r="P54" s="8" t="e">
        <f>INDEX(Samples!$AA:$AC,MATCH(MantisDispenseList!AP54,Samples!$AA:$AA,0),3)</f>
        <v>#N/A</v>
      </c>
      <c r="Q54" s="8" t="e">
        <f>INDEX(Samples!$AA:$AC,MATCH(MantisDispenseList!AQ54,Samples!$AA:$AA,0),3)</f>
        <v>#N/A</v>
      </c>
      <c r="R54" s="8" t="e">
        <f>INDEX(Samples!$AA:$AC,MATCH(MantisDispenseList!AR54,Samples!$AA:$AA,0),3)</f>
        <v>#N/A</v>
      </c>
      <c r="S54" s="8" t="e">
        <f>INDEX(Samples!$AA:$AC,MATCH(MantisDispenseList!AS54,Samples!$AA:$AA,0),3)</f>
        <v>#N/A</v>
      </c>
      <c r="T54" s="8" t="e">
        <f>INDEX(Samples!$AA:$AC,MATCH(MantisDispenseList!AT54,Samples!$AA:$AA,0),3)</f>
        <v>#N/A</v>
      </c>
      <c r="U54" s="8" t="e">
        <f>INDEX(Samples!$AA:$AC,MATCH(MantisDispenseList!AU54,Samples!$AA:$AA,0),3)</f>
        <v>#N/A</v>
      </c>
      <c r="V54" s="8" t="e">
        <f>INDEX(Samples!$AA:$AC,MATCH(MantisDispenseList!AV54,Samples!$AA:$AA,0),3)</f>
        <v>#N/A</v>
      </c>
      <c r="W54" s="8" t="e">
        <f>INDEX(Samples!$AA:$AC,MATCH(MantisDispenseList!AW54,Samples!$AA:$AA,0),3)</f>
        <v>#N/A</v>
      </c>
      <c r="X54" s="8" t="e">
        <f>INDEX(Samples!$AA:$AC,MATCH(MantisDispenseList!AX54,Samples!$AA:$AA,0),3)</f>
        <v>#N/A</v>
      </c>
      <c r="AA54" t="s">
        <v>58</v>
      </c>
      <c r="AB54" t="s">
        <v>59</v>
      </c>
      <c r="AC54" t="s">
        <v>97</v>
      </c>
      <c r="AD54" t="s">
        <v>98</v>
      </c>
      <c r="AE54" t="s">
        <v>139</v>
      </c>
      <c r="AF54" t="s">
        <v>140</v>
      </c>
      <c r="AG54" t="s">
        <v>172</v>
      </c>
      <c r="AH54" t="s">
        <v>173</v>
      </c>
      <c r="AI54" t="s">
        <v>205</v>
      </c>
      <c r="AJ54" t="s">
        <v>206</v>
      </c>
      <c r="AK54" t="s">
        <v>232</v>
      </c>
      <c r="AL54" t="s">
        <v>233</v>
      </c>
      <c r="AM54" t="s">
        <v>261</v>
      </c>
      <c r="AN54" t="s">
        <v>262</v>
      </c>
      <c r="AO54" t="s">
        <v>292</v>
      </c>
      <c r="AP54" t="s">
        <v>293</v>
      </c>
      <c r="AQ54" t="s">
        <v>326</v>
      </c>
      <c r="AR54" t="s">
        <v>327</v>
      </c>
      <c r="AS54" t="s">
        <v>354</v>
      </c>
      <c r="AT54" t="s">
        <v>355</v>
      </c>
      <c r="AU54" t="s">
        <v>380</v>
      </c>
      <c r="AV54" t="s">
        <v>381</v>
      </c>
      <c r="AW54" t="s">
        <v>406</v>
      </c>
      <c r="AX54" t="s">
        <v>407</v>
      </c>
    </row>
    <row r="55" spans="1:50">
      <c r="A55" s="8" t="e">
        <f>INDEX(Samples!$AA:$AC,MATCH(MantisDispenseList!AA55,Samples!$AA:$AA,0),3)</f>
        <v>#N/A</v>
      </c>
      <c r="B55" s="8" t="e">
        <f>INDEX(Samples!$AA:$AC,MATCH(MantisDispenseList!AB55,Samples!$AA:$AA,0),3)</f>
        <v>#N/A</v>
      </c>
      <c r="C55" s="8" t="e">
        <f>INDEX(Samples!$AA:$AC,MATCH(MantisDispenseList!AC55,Samples!$AA:$AA,0),3)</f>
        <v>#N/A</v>
      </c>
      <c r="D55" s="8" t="e">
        <f>INDEX(Samples!$AA:$AC,MATCH(MantisDispenseList!AD55,Samples!$AA:$AA,0),3)</f>
        <v>#N/A</v>
      </c>
      <c r="E55" s="8" t="e">
        <f>INDEX(Samples!$AA:$AC,MATCH(MantisDispenseList!AE55,Samples!$AA:$AA,0),3)</f>
        <v>#N/A</v>
      </c>
      <c r="F55" s="8" t="e">
        <f>INDEX(Samples!$AA:$AC,MATCH(MantisDispenseList!AF55,Samples!$AA:$AA,0),3)</f>
        <v>#N/A</v>
      </c>
      <c r="G55" s="8" t="e">
        <f>INDEX(Samples!$AA:$AC,MATCH(MantisDispenseList!AG55,Samples!$AA:$AA,0),3)</f>
        <v>#N/A</v>
      </c>
      <c r="H55" s="8" t="e">
        <f>INDEX(Samples!$AA:$AC,MATCH(MantisDispenseList!AH55,Samples!$AA:$AA,0),3)</f>
        <v>#N/A</v>
      </c>
      <c r="I55" s="8" t="e">
        <f>INDEX(Samples!$AA:$AC,MATCH(MantisDispenseList!AI55,Samples!$AA:$AA,0),3)</f>
        <v>#N/A</v>
      </c>
      <c r="J55" s="8" t="e">
        <f>INDEX(Samples!$AA:$AC,MATCH(MantisDispenseList!AJ55,Samples!$AA:$AA,0),3)</f>
        <v>#N/A</v>
      </c>
      <c r="K55" s="8" t="e">
        <f>INDEX(Samples!$AA:$AC,MATCH(MantisDispenseList!AK55,Samples!$AA:$AA,0),3)</f>
        <v>#N/A</v>
      </c>
      <c r="L55" s="8" t="e">
        <f>INDEX(Samples!$AA:$AC,MATCH(MantisDispenseList!AL55,Samples!$AA:$AA,0),3)</f>
        <v>#N/A</v>
      </c>
      <c r="M55" s="8" t="e">
        <f>INDEX(Samples!$AA:$AC,MATCH(MantisDispenseList!AM55,Samples!$AA:$AA,0),3)</f>
        <v>#N/A</v>
      </c>
      <c r="N55" s="8" t="e">
        <f>INDEX(Samples!$AA:$AC,MATCH(MantisDispenseList!AN55,Samples!$AA:$AA,0),3)</f>
        <v>#N/A</v>
      </c>
      <c r="O55" s="8" t="e">
        <f>INDEX(Samples!$AA:$AC,MATCH(MantisDispenseList!AO55,Samples!$AA:$AA,0),3)</f>
        <v>#N/A</v>
      </c>
      <c r="P55" s="8" t="e">
        <f>INDEX(Samples!$AA:$AC,MATCH(MantisDispenseList!AP55,Samples!$AA:$AA,0),3)</f>
        <v>#N/A</v>
      </c>
      <c r="Q55" s="8" t="e">
        <f>INDEX(Samples!$AA:$AC,MATCH(MantisDispenseList!AQ55,Samples!$AA:$AA,0),3)</f>
        <v>#N/A</v>
      </c>
      <c r="R55" s="8" t="e">
        <f>INDEX(Samples!$AA:$AC,MATCH(MantisDispenseList!AR55,Samples!$AA:$AA,0),3)</f>
        <v>#N/A</v>
      </c>
      <c r="S55" s="8" t="e">
        <f>INDEX(Samples!$AA:$AC,MATCH(MantisDispenseList!AS55,Samples!$AA:$AA,0),3)</f>
        <v>#N/A</v>
      </c>
      <c r="T55" s="8" t="e">
        <f>INDEX(Samples!$AA:$AC,MATCH(MantisDispenseList!AT55,Samples!$AA:$AA,0),3)</f>
        <v>#N/A</v>
      </c>
      <c r="U55" s="8" t="e">
        <f>INDEX(Samples!$AA:$AC,MATCH(MantisDispenseList!AU55,Samples!$AA:$AA,0),3)</f>
        <v>#N/A</v>
      </c>
      <c r="V55" s="8" t="e">
        <f>INDEX(Samples!$AA:$AC,MATCH(MantisDispenseList!AV55,Samples!$AA:$AA,0),3)</f>
        <v>#N/A</v>
      </c>
      <c r="W55" s="8" t="e">
        <f>INDEX(Samples!$AA:$AC,MATCH(MantisDispenseList!AW55,Samples!$AA:$AA,0),3)</f>
        <v>#N/A</v>
      </c>
      <c r="X55" s="8" t="e">
        <f>INDEX(Samples!$AA:$AC,MATCH(MantisDispenseList!AX55,Samples!$AA:$AA,0),3)</f>
        <v>#N/A</v>
      </c>
      <c r="AA55" t="s">
        <v>60</v>
      </c>
      <c r="AB55" t="s">
        <v>115</v>
      </c>
      <c r="AC55" t="s">
        <v>99</v>
      </c>
      <c r="AD55" t="s">
        <v>121</v>
      </c>
      <c r="AE55" t="s">
        <v>141</v>
      </c>
      <c r="AF55" t="s">
        <v>126</v>
      </c>
      <c r="AG55" t="s">
        <v>174</v>
      </c>
      <c r="AH55" t="s">
        <v>353</v>
      </c>
      <c r="AI55" t="s">
        <v>207</v>
      </c>
      <c r="AJ55" t="s">
        <v>357</v>
      </c>
      <c r="AK55" t="s">
        <v>234</v>
      </c>
      <c r="AL55" t="s">
        <v>361</v>
      </c>
      <c r="AM55" t="s">
        <v>263</v>
      </c>
      <c r="AN55" t="s">
        <v>362</v>
      </c>
      <c r="AO55" t="s">
        <v>294</v>
      </c>
      <c r="AP55" t="s">
        <v>363</v>
      </c>
      <c r="AQ55" t="s">
        <v>328</v>
      </c>
      <c r="AR55" t="s">
        <v>367</v>
      </c>
      <c r="AS55" t="s">
        <v>356</v>
      </c>
      <c r="AT55" t="s">
        <v>371</v>
      </c>
      <c r="AU55" t="s">
        <v>382</v>
      </c>
      <c r="AV55" t="s">
        <v>375</v>
      </c>
      <c r="AW55" t="s">
        <v>408</v>
      </c>
      <c r="AX55" t="s">
        <v>379</v>
      </c>
    </row>
    <row r="56" spans="1:50">
      <c r="A56" s="8" t="e">
        <f>INDEX(Samples!$AA:$AC,MATCH(MantisDispenseList!AA56,Samples!$AA:$AA,0),3)</f>
        <v>#N/A</v>
      </c>
      <c r="B56" s="8" t="e">
        <f>INDEX(Samples!$AA:$AC,MATCH(MantisDispenseList!AB56,Samples!$AA:$AA,0),3)</f>
        <v>#N/A</v>
      </c>
      <c r="C56" s="8" t="e">
        <f>INDEX(Samples!$AA:$AC,MATCH(MantisDispenseList!AC56,Samples!$AA:$AA,0),3)</f>
        <v>#N/A</v>
      </c>
      <c r="D56" s="8" t="e">
        <f>INDEX(Samples!$AA:$AC,MATCH(MantisDispenseList!AD56,Samples!$AA:$AA,0),3)</f>
        <v>#N/A</v>
      </c>
      <c r="E56" s="8" t="e">
        <f>INDEX(Samples!$AA:$AC,MATCH(MantisDispenseList!AE56,Samples!$AA:$AA,0),3)</f>
        <v>#N/A</v>
      </c>
      <c r="F56" s="8" t="e">
        <f>INDEX(Samples!$AA:$AC,MATCH(MantisDispenseList!AF56,Samples!$AA:$AA,0),3)</f>
        <v>#N/A</v>
      </c>
      <c r="G56" s="8" t="e">
        <f>INDEX(Samples!$AA:$AC,MATCH(MantisDispenseList!AG56,Samples!$AA:$AA,0),3)</f>
        <v>#N/A</v>
      </c>
      <c r="H56" s="8" t="e">
        <f>INDEX(Samples!$AA:$AC,MATCH(MantisDispenseList!AH56,Samples!$AA:$AA,0),3)</f>
        <v>#N/A</v>
      </c>
      <c r="I56" s="8" t="e">
        <f>INDEX(Samples!$AA:$AC,MATCH(MantisDispenseList!AI56,Samples!$AA:$AA,0),3)</f>
        <v>#N/A</v>
      </c>
      <c r="J56" s="8" t="e">
        <f>INDEX(Samples!$AA:$AC,MATCH(MantisDispenseList!AJ56,Samples!$AA:$AA,0),3)</f>
        <v>#N/A</v>
      </c>
      <c r="K56" s="8" t="e">
        <f>INDEX(Samples!$AA:$AC,MATCH(MantisDispenseList!AK56,Samples!$AA:$AA,0),3)</f>
        <v>#N/A</v>
      </c>
      <c r="L56" s="8" t="e">
        <f>INDEX(Samples!$AA:$AC,MATCH(MantisDispenseList!AL56,Samples!$AA:$AA,0),3)</f>
        <v>#N/A</v>
      </c>
      <c r="M56" s="8" t="e">
        <f>INDEX(Samples!$AA:$AC,MATCH(MantisDispenseList!AM56,Samples!$AA:$AA,0),3)</f>
        <v>#N/A</v>
      </c>
      <c r="N56" s="8" t="e">
        <f>INDEX(Samples!$AA:$AC,MATCH(MantisDispenseList!AN56,Samples!$AA:$AA,0),3)</f>
        <v>#N/A</v>
      </c>
      <c r="O56" s="8" t="e">
        <f>INDEX(Samples!$AA:$AC,MATCH(MantisDispenseList!AO56,Samples!$AA:$AA,0),3)</f>
        <v>#N/A</v>
      </c>
      <c r="P56" s="8" t="e">
        <f>INDEX(Samples!$AA:$AC,MATCH(MantisDispenseList!AP56,Samples!$AA:$AA,0),3)</f>
        <v>#N/A</v>
      </c>
      <c r="Q56" s="8" t="e">
        <f>INDEX(Samples!$AA:$AC,MATCH(MantisDispenseList!AQ56,Samples!$AA:$AA,0),3)</f>
        <v>#N/A</v>
      </c>
      <c r="R56" s="8" t="e">
        <f>INDEX(Samples!$AA:$AC,MATCH(MantisDispenseList!AR56,Samples!$AA:$AA,0),3)</f>
        <v>#N/A</v>
      </c>
      <c r="S56" s="8" t="e">
        <f>INDEX(Samples!$AA:$AC,MATCH(MantisDispenseList!AS56,Samples!$AA:$AA,0),3)</f>
        <v>#N/A</v>
      </c>
      <c r="T56" s="8" t="e">
        <f>INDEX(Samples!$AA:$AC,MATCH(MantisDispenseList!AT56,Samples!$AA:$AA,0),3)</f>
        <v>#N/A</v>
      </c>
      <c r="U56" s="8" t="e">
        <f>INDEX(Samples!$AA:$AC,MATCH(MantisDispenseList!AU56,Samples!$AA:$AA,0),3)</f>
        <v>#N/A</v>
      </c>
      <c r="V56" s="8" t="e">
        <f>INDEX(Samples!$AA:$AC,MATCH(MantisDispenseList!AV56,Samples!$AA:$AA,0),3)</f>
        <v>#N/A</v>
      </c>
      <c r="W56" s="8" t="e">
        <f>INDEX(Samples!$AA:$AC,MATCH(MantisDispenseList!AW56,Samples!$AA:$AA,0),3)</f>
        <v>#N/A</v>
      </c>
      <c r="X56" s="8" t="e">
        <f>INDEX(Samples!$AA:$AC,MATCH(MantisDispenseList!AX56,Samples!$AA:$AA,0),3)</f>
        <v>#N/A</v>
      </c>
      <c r="AA56" t="s">
        <v>63</v>
      </c>
      <c r="AB56" t="s">
        <v>64</v>
      </c>
      <c r="AC56" t="s">
        <v>103</v>
      </c>
      <c r="AD56" t="s">
        <v>104</v>
      </c>
      <c r="AE56" t="s">
        <v>145</v>
      </c>
      <c r="AF56" t="s">
        <v>146</v>
      </c>
      <c r="AG56" t="s">
        <v>176</v>
      </c>
      <c r="AH56" t="s">
        <v>177</v>
      </c>
      <c r="AI56" t="s">
        <v>209</v>
      </c>
      <c r="AJ56" t="s">
        <v>210</v>
      </c>
      <c r="AK56" t="s">
        <v>236</v>
      </c>
      <c r="AL56" t="s">
        <v>237</v>
      </c>
      <c r="AM56" t="s">
        <v>265</v>
      </c>
      <c r="AN56" t="s">
        <v>266</v>
      </c>
      <c r="AO56" t="s">
        <v>297</v>
      </c>
      <c r="AP56" t="s">
        <v>298</v>
      </c>
      <c r="AQ56" t="s">
        <v>331</v>
      </c>
      <c r="AR56" t="s">
        <v>332</v>
      </c>
      <c r="AS56" t="s">
        <v>358</v>
      </c>
      <c r="AT56" t="s">
        <v>359</v>
      </c>
      <c r="AU56" t="s">
        <v>384</v>
      </c>
      <c r="AV56" t="s">
        <v>385</v>
      </c>
      <c r="AW56" t="s">
        <v>410</v>
      </c>
      <c r="AX56" t="s">
        <v>411</v>
      </c>
    </row>
    <row r="57" spans="1:50">
      <c r="A57" s="8" t="e">
        <f>INDEX(Samples!$AA:$AC,MATCH(MantisDispenseList!AA57,Samples!$AA:$AA,0),3)</f>
        <v>#N/A</v>
      </c>
      <c r="B57" s="8" t="e">
        <f>INDEX(Samples!$AA:$AC,MATCH(MantisDispenseList!AB57,Samples!$AA:$AA,0),3)</f>
        <v>#N/A</v>
      </c>
      <c r="C57" s="8" t="e">
        <f>INDEX(Samples!$AA:$AC,MATCH(MantisDispenseList!AC57,Samples!$AA:$AA,0),3)</f>
        <v>#N/A</v>
      </c>
      <c r="D57" s="8" t="e">
        <f>INDEX(Samples!$AA:$AC,MATCH(MantisDispenseList!AD57,Samples!$AA:$AA,0),3)</f>
        <v>#N/A</v>
      </c>
      <c r="E57" s="8" t="e">
        <f>INDEX(Samples!$AA:$AC,MATCH(MantisDispenseList!AE57,Samples!$AA:$AA,0),3)</f>
        <v>#N/A</v>
      </c>
      <c r="F57" s="8" t="e">
        <f>INDEX(Samples!$AA:$AC,MATCH(MantisDispenseList!AF57,Samples!$AA:$AA,0),3)</f>
        <v>#N/A</v>
      </c>
      <c r="G57" s="8" t="e">
        <f>INDEX(Samples!$AA:$AC,MATCH(MantisDispenseList!AG57,Samples!$AA:$AA,0),3)</f>
        <v>#N/A</v>
      </c>
      <c r="H57" s="8" t="e">
        <f>INDEX(Samples!$AA:$AC,MATCH(MantisDispenseList!AH57,Samples!$AA:$AA,0),3)</f>
        <v>#N/A</v>
      </c>
      <c r="I57" s="8" t="e">
        <f>INDEX(Samples!$AA:$AC,MATCH(MantisDispenseList!AI57,Samples!$AA:$AA,0),3)</f>
        <v>#N/A</v>
      </c>
      <c r="J57" s="8" t="e">
        <f>INDEX(Samples!$AA:$AC,MATCH(MantisDispenseList!AJ57,Samples!$AA:$AA,0),3)</f>
        <v>#N/A</v>
      </c>
      <c r="K57" s="8" t="e">
        <f>INDEX(Samples!$AA:$AC,MATCH(MantisDispenseList!AK57,Samples!$AA:$AA,0),3)</f>
        <v>#N/A</v>
      </c>
      <c r="L57" s="8" t="e">
        <f>INDEX(Samples!$AA:$AC,MATCH(MantisDispenseList!AL57,Samples!$AA:$AA,0),3)</f>
        <v>#N/A</v>
      </c>
      <c r="M57" s="8" t="e">
        <f>INDEX(Samples!$AA:$AC,MATCH(MantisDispenseList!AM57,Samples!$AA:$AA,0),3)</f>
        <v>#N/A</v>
      </c>
      <c r="N57" s="8" t="e">
        <f>INDEX(Samples!$AA:$AC,MATCH(MantisDispenseList!AN57,Samples!$AA:$AA,0),3)</f>
        <v>#N/A</v>
      </c>
      <c r="O57" s="8" t="e">
        <f>INDEX(Samples!$AA:$AC,MATCH(MantisDispenseList!AO57,Samples!$AA:$AA,0),3)</f>
        <v>#N/A</v>
      </c>
      <c r="P57" s="8" t="e">
        <f>INDEX(Samples!$AA:$AC,MATCH(MantisDispenseList!AP57,Samples!$AA:$AA,0),3)</f>
        <v>#N/A</v>
      </c>
      <c r="Q57" s="8" t="e">
        <f>INDEX(Samples!$AA:$AC,MATCH(MantisDispenseList!AQ57,Samples!$AA:$AA,0),3)</f>
        <v>#N/A</v>
      </c>
      <c r="R57" s="8" t="e">
        <f>INDEX(Samples!$AA:$AC,MATCH(MantisDispenseList!AR57,Samples!$AA:$AA,0),3)</f>
        <v>#N/A</v>
      </c>
      <c r="S57" s="8" t="e">
        <f>INDEX(Samples!$AA:$AC,MATCH(MantisDispenseList!AS57,Samples!$AA:$AA,0),3)</f>
        <v>#N/A</v>
      </c>
      <c r="T57" s="8" t="e">
        <f>INDEX(Samples!$AA:$AC,MATCH(MantisDispenseList!AT57,Samples!$AA:$AA,0),3)</f>
        <v>#N/A</v>
      </c>
      <c r="U57" s="8" t="e">
        <f>INDEX(Samples!$AA:$AC,MATCH(MantisDispenseList!AU57,Samples!$AA:$AA,0),3)</f>
        <v>#N/A</v>
      </c>
      <c r="V57" s="8" t="e">
        <f>INDEX(Samples!$AA:$AC,MATCH(MantisDispenseList!AV57,Samples!$AA:$AA,0),3)</f>
        <v>#N/A</v>
      </c>
      <c r="W57" s="8" t="e">
        <f>INDEX(Samples!$AA:$AC,MATCH(MantisDispenseList!AW57,Samples!$AA:$AA,0),3)</f>
        <v>#N/A</v>
      </c>
      <c r="X57" s="8" t="e">
        <f>INDEX(Samples!$AA:$AC,MATCH(MantisDispenseList!AX57,Samples!$AA:$AA,0),3)</f>
        <v>#N/A</v>
      </c>
      <c r="AA57" t="s">
        <v>65</v>
      </c>
      <c r="AB57" t="s">
        <v>132</v>
      </c>
      <c r="AC57" t="s">
        <v>105</v>
      </c>
      <c r="AD57" t="s">
        <v>138</v>
      </c>
      <c r="AE57" t="s">
        <v>147</v>
      </c>
      <c r="AF57" t="s">
        <v>143</v>
      </c>
      <c r="AG57" t="s">
        <v>178</v>
      </c>
      <c r="AH57" t="s">
        <v>383</v>
      </c>
      <c r="AI57" t="s">
        <v>211</v>
      </c>
      <c r="AJ57" t="s">
        <v>387</v>
      </c>
      <c r="AK57" t="s">
        <v>238</v>
      </c>
      <c r="AL57" t="s">
        <v>388</v>
      </c>
      <c r="AM57" t="s">
        <v>267</v>
      </c>
      <c r="AN57" t="s">
        <v>389</v>
      </c>
      <c r="AO57" t="s">
        <v>299</v>
      </c>
      <c r="AP57" t="s">
        <v>393</v>
      </c>
      <c r="AQ57" t="s">
        <v>333</v>
      </c>
      <c r="AR57" t="s">
        <v>397</v>
      </c>
      <c r="AS57" t="s">
        <v>360</v>
      </c>
      <c r="AT57" t="s">
        <v>401</v>
      </c>
      <c r="AU57" t="s">
        <v>386</v>
      </c>
      <c r="AV57" t="s">
        <v>405</v>
      </c>
      <c r="AW57" t="s">
        <v>412</v>
      </c>
      <c r="AX57" t="s">
        <v>409</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4.25"/>
  <sheetData>
    <row r="1" spans="1:1">
      <c r="A1" s="5"/>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A801E"/>
    <pageSetUpPr fitToPage="1"/>
  </sheetPr>
  <dimension ref="A1:AMK368"/>
  <sheetViews>
    <sheetView topLeftCell="A58" zoomScale="80" zoomScaleNormal="80" workbookViewId="0"/>
  </sheetViews>
  <sheetFormatPr defaultRowHeight="14.25"/>
  <cols>
    <col min="1" max="1" width="3.6328125" style="9"/>
    <col min="2" max="2" width="4.5" style="9"/>
    <col min="3" max="3" width="19.81640625" style="9"/>
    <col min="4" max="4" width="24.7265625" style="9"/>
    <col min="5" max="12" width="16.81640625" style="9"/>
    <col min="13" max="13" width="16.81640625" style="10"/>
    <col min="14" max="14" width="18.40625" style="9"/>
    <col min="15" max="15" width="19.1796875" style="9"/>
    <col min="16" max="16" width="18.40625" style="9"/>
    <col min="17" max="17" width="4.5" style="9"/>
    <col min="18" max="18" width="21" style="9"/>
    <col min="19" max="20" width="19.26953125" style="9"/>
    <col min="21" max="21" width="10.7265625" style="9"/>
    <col min="22" max="22" width="9.08984375" style="9"/>
    <col min="23" max="28" width="8.90625" style="9"/>
    <col min="29" max="1025" width="9.08984375" style="9"/>
  </cols>
  <sheetData>
    <row r="1" spans="1:1024" ht="15" customHeight="1">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c r="B2" s="11"/>
      <c r="C2" s="11"/>
      <c r="D2" s="11"/>
      <c r="E2" s="11"/>
      <c r="F2" s="11"/>
      <c r="G2" s="11"/>
      <c r="H2" s="11"/>
      <c r="I2" s="11"/>
      <c r="J2" s="11"/>
      <c r="K2" s="11"/>
      <c r="L2" s="1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s="11"/>
      <c r="C3" s="13" t="s">
        <v>422</v>
      </c>
      <c r="D3" s="14"/>
      <c r="E3" s="15"/>
      <c r="F3" s="16"/>
      <c r="G3" s="16"/>
      <c r="H3" s="16"/>
      <c r="I3" s="16"/>
      <c r="J3" s="16"/>
      <c r="K3" s="16"/>
      <c r="L3" s="17"/>
      <c r="M3" s="9"/>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s="11"/>
      <c r="C4" s="13"/>
      <c r="D4" s="14"/>
      <c r="E4" s="15"/>
      <c r="F4" s="16"/>
      <c r="G4" s="16"/>
      <c r="H4" s="16"/>
      <c r="I4" s="16"/>
      <c r="J4" s="16"/>
      <c r="K4" s="16"/>
      <c r="L4" s="17"/>
      <c r="M4" s="9"/>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s="11"/>
      <c r="C5" s="18" t="s">
        <v>423</v>
      </c>
      <c r="D5" s="19"/>
      <c r="E5" s="16"/>
      <c r="F5" s="16"/>
      <c r="G5" s="16"/>
      <c r="H5" s="16"/>
      <c r="I5" s="16"/>
      <c r="J5" s="16"/>
      <c r="K5" s="16"/>
      <c r="L5" s="17"/>
      <c r="M5" s="9"/>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s="11"/>
      <c r="C6" s="18" t="s">
        <v>424</v>
      </c>
      <c r="D6" s="19"/>
      <c r="E6" s="16"/>
      <c r="F6" s="16"/>
      <c r="G6" s="16"/>
      <c r="H6" s="16"/>
      <c r="I6" s="16"/>
      <c r="J6" s="16"/>
      <c r="K6" s="16"/>
      <c r="L6" s="17"/>
      <c r="M6" s="9"/>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s="11"/>
      <c r="C7" s="20" t="s">
        <v>425</v>
      </c>
      <c r="D7" s="19"/>
      <c r="E7" s="16"/>
      <c r="F7" s="16"/>
      <c r="G7" s="16"/>
      <c r="H7" s="16"/>
      <c r="I7" s="16"/>
      <c r="J7" s="16"/>
      <c r="K7" s="16"/>
      <c r="L7" s="17"/>
      <c r="M7" s="9"/>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21" customFormat="1" ht="15" customHeight="1">
      <c r="B8" s="11"/>
      <c r="C8" s="20" t="s">
        <v>426</v>
      </c>
      <c r="D8" s="19"/>
      <c r="E8" s="16"/>
      <c r="F8" s="16"/>
      <c r="G8" s="16"/>
      <c r="H8" s="16"/>
      <c r="I8" s="16"/>
      <c r="J8" s="16"/>
      <c r="K8" s="16"/>
      <c r="L8" s="17"/>
      <c r="M8" s="10"/>
      <c r="Q8" s="22"/>
    </row>
    <row r="9" spans="1:1024" s="9" customFormat="1" ht="15" customHeight="1">
      <c r="B9" s="11"/>
      <c r="C9" s="23" t="s">
        <v>427</v>
      </c>
      <c r="D9" s="19"/>
      <c r="E9" s="16"/>
      <c r="F9" s="16"/>
      <c r="G9" s="16"/>
      <c r="H9" s="16"/>
      <c r="I9" s="16"/>
      <c r="J9" s="16"/>
      <c r="K9" s="16"/>
      <c r="L9" s="17"/>
      <c r="N9"/>
      <c r="O9"/>
      <c r="P9"/>
      <c r="Q9" s="24"/>
      <c r="R9"/>
      <c r="S9"/>
      <c r="T9"/>
      <c r="U9"/>
      <c r="V9"/>
      <c r="Y9"/>
      <c r="Z9"/>
      <c r="AA9"/>
      <c r="AB9"/>
    </row>
    <row r="10" spans="1:1024" s="9" customFormat="1" ht="15" customHeight="1">
      <c r="B10" s="25"/>
      <c r="C10" s="23" t="s">
        <v>428</v>
      </c>
      <c r="D10" s="19"/>
      <c r="E10" s="16"/>
      <c r="F10" s="16"/>
      <c r="G10" s="16"/>
      <c r="H10" s="16"/>
      <c r="I10" s="16"/>
      <c r="J10" s="16"/>
      <c r="K10" s="16"/>
      <c r="L10" s="17"/>
      <c r="N10"/>
      <c r="O10"/>
      <c r="P10"/>
      <c r="Q10" s="24"/>
      <c r="R10"/>
      <c r="S10"/>
      <c r="T10"/>
      <c r="U10"/>
      <c r="V10"/>
      <c r="Y10"/>
      <c r="Z10"/>
      <c r="AA10"/>
      <c r="AB10"/>
    </row>
    <row r="11" spans="1:1024" s="9" customFormat="1" ht="15" customHeight="1">
      <c r="B11" s="25"/>
      <c r="C11" s="23"/>
      <c r="D11" s="19"/>
      <c r="E11" s="16"/>
      <c r="F11" s="16"/>
      <c r="G11" s="16"/>
      <c r="H11" s="16"/>
      <c r="I11" s="16"/>
      <c r="J11" s="16"/>
      <c r="K11" s="16"/>
      <c r="L11" s="17"/>
      <c r="N11"/>
      <c r="O11"/>
      <c r="P11"/>
      <c r="Q11" s="24"/>
      <c r="R11"/>
      <c r="S11"/>
      <c r="T11"/>
      <c r="U11"/>
      <c r="V11"/>
      <c r="Y11"/>
      <c r="Z11"/>
      <c r="AA11"/>
      <c r="AB11"/>
    </row>
    <row r="12" spans="1:1024" s="9" customFormat="1" ht="15" customHeight="1">
      <c r="B12" s="11"/>
      <c r="C12" s="11"/>
      <c r="D12" s="26"/>
      <c r="E12" s="11"/>
      <c r="F12" s="11"/>
      <c r="G12" s="11"/>
      <c r="H12" s="11"/>
      <c r="I12" s="11"/>
      <c r="J12" s="11"/>
      <c r="K12" s="11"/>
      <c r="L12" s="12"/>
      <c r="N12"/>
      <c r="O12"/>
      <c r="P12"/>
      <c r="Q12" s="24"/>
      <c r="R12"/>
      <c r="S12"/>
      <c r="T12"/>
      <c r="U12"/>
      <c r="V12"/>
      <c r="Y12"/>
      <c r="Z12"/>
      <c r="AA12"/>
      <c r="AB12"/>
    </row>
    <row r="13" spans="1:1024" ht="15" customHeight="1">
      <c r="B13" s="11"/>
      <c r="C13" s="27" t="s">
        <v>419</v>
      </c>
      <c r="D13" s="28" t="s">
        <v>429</v>
      </c>
      <c r="E13" s="28" t="s">
        <v>430</v>
      </c>
      <c r="F13" s="28" t="s">
        <v>431</v>
      </c>
      <c r="G13" s="28" t="s">
        <v>432</v>
      </c>
      <c r="H13" s="29" t="s">
        <v>433</v>
      </c>
      <c r="I13" s="30" t="s">
        <v>434</v>
      </c>
      <c r="J13" s="31" t="s">
        <v>435</v>
      </c>
      <c r="K13" s="11"/>
      <c r="L13" s="12"/>
      <c r="M13"/>
      <c r="N13" s="12"/>
      <c r="O13"/>
      <c r="P13"/>
      <c r="Q13" s="22"/>
      <c r="R13"/>
      <c r="S13"/>
      <c r="T13"/>
      <c r="U13"/>
      <c r="V13"/>
      <c r="Y13"/>
      <c r="Z13"/>
      <c r="AA13"/>
      <c r="AB13"/>
    </row>
    <row r="14" spans="1:1024" ht="15" customHeight="1">
      <c r="B14" s="11"/>
      <c r="C14" s="32" t="s">
        <v>28</v>
      </c>
      <c r="D14" s="33">
        <v>1</v>
      </c>
      <c r="E14" s="33">
        <v>20</v>
      </c>
      <c r="F14" s="34" t="e">
        <f>VLOOKUP(C14,LC480_Analysis!C:F,3,0)</f>
        <v>#N/A</v>
      </c>
      <c r="G14" s="35"/>
      <c r="H14" s="36" t="e">
        <f>AVERAGE(F14:F16)</f>
        <v>#N/A</v>
      </c>
      <c r="I14" s="36" t="e">
        <f>F14-$H$14</f>
        <v>#N/A</v>
      </c>
      <c r="J14" s="37" t="s">
        <v>436</v>
      </c>
      <c r="K14" s="11"/>
      <c r="L14" s="12"/>
      <c r="M14"/>
      <c r="N14" s="12"/>
      <c r="O14"/>
      <c r="P14"/>
      <c r="Q14" s="24"/>
      <c r="R14"/>
      <c r="S14"/>
      <c r="T14"/>
      <c r="U14"/>
      <c r="V14"/>
      <c r="Y14"/>
      <c r="Z14"/>
      <c r="AA14"/>
      <c r="AB14"/>
    </row>
    <row r="15" spans="1:1024" ht="15" customHeight="1">
      <c r="B15" s="11"/>
      <c r="C15" s="38" t="s">
        <v>32</v>
      </c>
      <c r="D15" s="33">
        <v>1</v>
      </c>
      <c r="E15" s="33">
        <v>20</v>
      </c>
      <c r="F15" s="34" t="e">
        <f>VLOOKUP(C15,LC480_Analysis!C:F,3,0)</f>
        <v>#N/A</v>
      </c>
      <c r="G15" s="35"/>
      <c r="H15" s="39"/>
      <c r="I15" s="36" t="e">
        <f>F15-$H$14</f>
        <v>#N/A</v>
      </c>
      <c r="J15" s="40"/>
      <c r="K15" s="11"/>
      <c r="L15" s="12"/>
      <c r="M15"/>
      <c r="N15" s="12"/>
      <c r="O15"/>
      <c r="P15"/>
      <c r="Q15" s="24"/>
      <c r="R15"/>
      <c r="S15"/>
      <c r="T15"/>
      <c r="U15"/>
      <c r="V15"/>
      <c r="Y15"/>
      <c r="Z15"/>
      <c r="AA15"/>
      <c r="AB15"/>
    </row>
    <row r="16" spans="1:1024" ht="15" customHeight="1">
      <c r="B16" s="11"/>
      <c r="C16" s="41" t="s">
        <v>36</v>
      </c>
      <c r="D16" s="42">
        <v>1</v>
      </c>
      <c r="E16" s="42">
        <v>20</v>
      </c>
      <c r="F16" s="34" t="e">
        <f>VLOOKUP(C16,LC480_Analysis!C:F,3,0)</f>
        <v>#N/A</v>
      </c>
      <c r="G16" s="43"/>
      <c r="H16" s="44"/>
      <c r="I16" s="45" t="e">
        <f>F16-$H$14</f>
        <v>#N/A</v>
      </c>
      <c r="J16" s="216" t="e">
        <f>H17-H14</f>
        <v>#N/A</v>
      </c>
      <c r="K16" s="11"/>
      <c r="L16" s="12"/>
      <c r="M16"/>
      <c r="N16" s="12"/>
      <c r="O16"/>
      <c r="P16"/>
      <c r="Q16" s="24"/>
      <c r="R16"/>
      <c r="S16"/>
      <c r="T16"/>
      <c r="U16"/>
      <c r="V16"/>
      <c r="Y16"/>
      <c r="Z16"/>
      <c r="AA16"/>
      <c r="AB16"/>
    </row>
    <row r="17" spans="2:28" ht="15" customHeight="1">
      <c r="B17" s="11"/>
      <c r="C17" s="32" t="s">
        <v>41</v>
      </c>
      <c r="D17" s="33">
        <v>2</v>
      </c>
      <c r="E17" s="33">
        <v>2</v>
      </c>
      <c r="F17" s="34" t="e">
        <f>VLOOKUP(C17,LC480_Analysis!C:F,3,0)</f>
        <v>#N/A</v>
      </c>
      <c r="G17" s="35"/>
      <c r="H17" s="36" t="e">
        <f>AVERAGE(F17:F19)</f>
        <v>#N/A</v>
      </c>
      <c r="I17" s="36" t="e">
        <f>F17-$H$17</f>
        <v>#N/A</v>
      </c>
      <c r="J17" s="216"/>
      <c r="K17" s="11"/>
      <c r="L17" s="12"/>
      <c r="M17"/>
      <c r="N17" s="12"/>
      <c r="O17"/>
      <c r="P17"/>
      <c r="Q17" s="24"/>
      <c r="R17"/>
      <c r="S17"/>
      <c r="T17"/>
      <c r="U17"/>
      <c r="V17"/>
      <c r="Y17"/>
      <c r="Z17"/>
      <c r="AA17"/>
      <c r="AB17"/>
    </row>
    <row r="18" spans="2:28" ht="15" customHeight="1">
      <c r="B18" s="11"/>
      <c r="C18" s="38" t="s">
        <v>46</v>
      </c>
      <c r="D18" s="33">
        <v>2</v>
      </c>
      <c r="E18" s="33">
        <v>2</v>
      </c>
      <c r="F18" s="34" t="e">
        <f>VLOOKUP(C18,LC480_Analysis!C:F,3,0)</f>
        <v>#N/A</v>
      </c>
      <c r="G18" s="46"/>
      <c r="H18" s="39"/>
      <c r="I18" s="36" t="e">
        <f>F18-$H$17</f>
        <v>#N/A</v>
      </c>
      <c r="J18" s="40"/>
      <c r="K18" s="11"/>
      <c r="L18" s="12"/>
      <c r="M18"/>
      <c r="N18" s="12"/>
      <c r="O18"/>
      <c r="P18"/>
      <c r="Q18"/>
      <c r="R18"/>
      <c r="S18"/>
      <c r="T18"/>
      <c r="U18"/>
      <c r="V18"/>
      <c r="Y18"/>
      <c r="Z18"/>
      <c r="AA18"/>
      <c r="AB18"/>
    </row>
    <row r="19" spans="2:28" ht="15" customHeight="1">
      <c r="B19" s="11"/>
      <c r="C19" s="41" t="s">
        <v>51</v>
      </c>
      <c r="D19" s="42">
        <v>2</v>
      </c>
      <c r="E19" s="42">
        <v>2</v>
      </c>
      <c r="F19" s="34" t="e">
        <f>VLOOKUP(C19,LC480_Analysis!C:F,3,0)</f>
        <v>#N/A</v>
      </c>
      <c r="G19" s="43"/>
      <c r="H19" s="44"/>
      <c r="I19" s="45" t="e">
        <f>F19-$H$17</f>
        <v>#N/A</v>
      </c>
      <c r="J19" s="216" t="e">
        <f>H20-H17</f>
        <v>#N/A</v>
      </c>
      <c r="K19" s="11"/>
      <c r="L19" s="12"/>
      <c r="M19"/>
      <c r="N19" s="12"/>
      <c r="O19"/>
      <c r="P19"/>
      <c r="Q19"/>
      <c r="R19"/>
      <c r="S19"/>
      <c r="T19"/>
      <c r="U19"/>
      <c r="V19"/>
      <c r="Y19"/>
      <c r="Z19"/>
      <c r="AA19"/>
      <c r="AB19"/>
    </row>
    <row r="20" spans="2:28" ht="15" customHeight="1">
      <c r="B20" s="11"/>
      <c r="C20" s="32" t="s">
        <v>57</v>
      </c>
      <c r="D20" s="33">
        <v>3</v>
      </c>
      <c r="E20" s="33">
        <v>0.2</v>
      </c>
      <c r="F20" s="34" t="e">
        <f>VLOOKUP(C20,LC480_Analysis!C:F,3,0)</f>
        <v>#N/A</v>
      </c>
      <c r="G20" s="35"/>
      <c r="H20" s="36" t="e">
        <f>AVERAGE(F20:F22)</f>
        <v>#N/A</v>
      </c>
      <c r="I20" s="36" t="e">
        <f>F20-$H$20</f>
        <v>#N/A</v>
      </c>
      <c r="J20" s="216"/>
      <c r="K20" s="11"/>
      <c r="L20" s="12"/>
      <c r="M20"/>
      <c r="N20" s="12"/>
      <c r="O20"/>
      <c r="P20"/>
      <c r="Q20"/>
      <c r="R20"/>
      <c r="S20"/>
      <c r="T20"/>
      <c r="U20"/>
      <c r="V20"/>
      <c r="Y20"/>
      <c r="Z20"/>
      <c r="AA20"/>
      <c r="AB20"/>
    </row>
    <row r="21" spans="2:28" ht="15" customHeight="1">
      <c r="B21" s="11"/>
      <c r="C21" s="38" t="s">
        <v>62</v>
      </c>
      <c r="D21" s="33">
        <v>3</v>
      </c>
      <c r="E21" s="33">
        <v>0.2</v>
      </c>
      <c r="F21" s="34" t="e">
        <f>VLOOKUP(C21,LC480_Analysis!C:F,3,0)</f>
        <v>#N/A</v>
      </c>
      <c r="G21" s="35"/>
      <c r="H21" s="39"/>
      <c r="I21" s="36" t="e">
        <f>F21-$H$20</f>
        <v>#N/A</v>
      </c>
      <c r="J21" s="37"/>
      <c r="K21" s="11"/>
      <c r="L21" s="12"/>
      <c r="M21"/>
      <c r="N21" s="12"/>
      <c r="O21"/>
      <c r="P21"/>
      <c r="Q21"/>
      <c r="R21"/>
      <c r="S21"/>
      <c r="T21"/>
      <c r="U21"/>
      <c r="V21"/>
      <c r="Y21"/>
      <c r="Z21"/>
      <c r="AA21"/>
      <c r="AB21"/>
    </row>
    <row r="22" spans="2:28" ht="15" customHeight="1">
      <c r="B22" s="11"/>
      <c r="C22" s="41" t="s">
        <v>67</v>
      </c>
      <c r="D22" s="42">
        <v>3</v>
      </c>
      <c r="E22" s="42">
        <v>0.2</v>
      </c>
      <c r="F22" s="34" t="e">
        <f>VLOOKUP(C22,LC480_Analysis!C:F,3,0)</f>
        <v>#N/A</v>
      </c>
      <c r="G22" s="43"/>
      <c r="H22" s="44"/>
      <c r="I22" s="45" t="e">
        <f>F22-$H$20</f>
        <v>#N/A</v>
      </c>
      <c r="J22" s="216" t="e">
        <f>H23-H20</f>
        <v>#N/A</v>
      </c>
      <c r="K22" s="11"/>
      <c r="L22" s="12"/>
      <c r="M22"/>
      <c r="N22" s="12"/>
      <c r="O22"/>
      <c r="P22"/>
      <c r="Q22"/>
      <c r="R22"/>
      <c r="S22"/>
      <c r="T22"/>
      <c r="U22"/>
      <c r="V22"/>
      <c r="Y22"/>
      <c r="Z22"/>
      <c r="AA22"/>
      <c r="AB22"/>
    </row>
    <row r="23" spans="2:28" ht="15" customHeight="1">
      <c r="B23" s="11"/>
      <c r="C23" s="32" t="s">
        <v>70</v>
      </c>
      <c r="D23" s="33">
        <v>4</v>
      </c>
      <c r="E23" s="33">
        <v>0.02</v>
      </c>
      <c r="F23" s="34" t="e">
        <f>VLOOKUP(C23,LC480_Analysis!C:F,3,0)</f>
        <v>#N/A</v>
      </c>
      <c r="G23" s="35"/>
      <c r="H23" s="36" t="e">
        <f>AVERAGE(F23:F25)</f>
        <v>#N/A</v>
      </c>
      <c r="I23" s="36" t="e">
        <f>F23-$H$23</f>
        <v>#N/A</v>
      </c>
      <c r="J23" s="216"/>
      <c r="K23" s="11"/>
      <c r="L23" s="12"/>
      <c r="M23"/>
      <c r="N23" s="12"/>
      <c r="O23"/>
      <c r="P23"/>
      <c r="Q23"/>
      <c r="R23"/>
      <c r="S23"/>
      <c r="T23"/>
      <c r="U23"/>
      <c r="V23"/>
      <c r="Y23"/>
      <c r="Z23"/>
      <c r="AA23"/>
      <c r="AB23"/>
    </row>
    <row r="24" spans="2:28" ht="15" customHeight="1">
      <c r="B24" s="11"/>
      <c r="C24" s="38" t="s">
        <v>75</v>
      </c>
      <c r="D24" s="33">
        <v>4</v>
      </c>
      <c r="E24" s="33">
        <v>0.02</v>
      </c>
      <c r="F24" s="34" t="e">
        <f>VLOOKUP(C24,LC480_Analysis!C:F,3,0)</f>
        <v>#N/A</v>
      </c>
      <c r="G24" s="35"/>
      <c r="H24" s="39"/>
      <c r="I24" s="36" t="e">
        <f>F24-$H$23</f>
        <v>#N/A</v>
      </c>
      <c r="J24" s="37"/>
      <c r="K24" s="11"/>
      <c r="L24" s="12"/>
      <c r="M24"/>
      <c r="N24" s="12"/>
      <c r="O24"/>
      <c r="P24"/>
      <c r="Q24"/>
      <c r="R24"/>
      <c r="S24"/>
      <c r="T24"/>
      <c r="U24"/>
      <c r="V24"/>
      <c r="Y24"/>
      <c r="Z24"/>
      <c r="AA24"/>
      <c r="AB24"/>
    </row>
    <row r="25" spans="2:28" ht="15" customHeight="1">
      <c r="B25" s="11"/>
      <c r="C25" s="41" t="s">
        <v>80</v>
      </c>
      <c r="D25" s="42">
        <v>4</v>
      </c>
      <c r="E25" s="42">
        <v>0.02</v>
      </c>
      <c r="F25" s="34" t="e">
        <f>VLOOKUP(C25,LC480_Analysis!C:F,3,0)</f>
        <v>#N/A</v>
      </c>
      <c r="G25" s="43"/>
      <c r="H25" s="44"/>
      <c r="I25" s="45" t="e">
        <f>F25-$H$23</f>
        <v>#N/A</v>
      </c>
      <c r="J25" s="216" t="e">
        <f>H26-H23</f>
        <v>#N/A</v>
      </c>
      <c r="K25" s="11"/>
      <c r="L25" s="12"/>
      <c r="M25"/>
      <c r="N25" s="12"/>
      <c r="O25"/>
      <c r="P25"/>
      <c r="Q25"/>
      <c r="R25"/>
      <c r="S25"/>
      <c r="T25"/>
      <c r="U25"/>
      <c r="V25"/>
      <c r="Y25"/>
      <c r="Z25"/>
      <c r="AA25"/>
      <c r="AB25"/>
    </row>
    <row r="26" spans="2:28" ht="15" customHeight="1">
      <c r="B26" s="11"/>
      <c r="C26" s="32" t="s">
        <v>86</v>
      </c>
      <c r="D26" s="33">
        <v>5</v>
      </c>
      <c r="E26" s="33">
        <v>2E-3</v>
      </c>
      <c r="F26" s="34" t="e">
        <f>VLOOKUP(C26,LC480_Analysis!C:F,3,0)</f>
        <v>#N/A</v>
      </c>
      <c r="G26" s="35"/>
      <c r="H26" s="36" t="e">
        <f>AVERAGE(F26:F28)</f>
        <v>#N/A</v>
      </c>
      <c r="I26" s="36" t="e">
        <f>F26-$H$26</f>
        <v>#N/A</v>
      </c>
      <c r="J26" s="216"/>
      <c r="K26" s="11"/>
      <c r="L26" s="12"/>
      <c r="M26"/>
      <c r="N26" s="12"/>
      <c r="O26"/>
      <c r="P26"/>
      <c r="Q26"/>
      <c r="R26"/>
      <c r="S26"/>
      <c r="T26"/>
      <c r="U26"/>
      <c r="V26"/>
      <c r="Y26"/>
      <c r="Z26"/>
      <c r="AA26"/>
      <c r="AB26"/>
    </row>
    <row r="27" spans="2:28" ht="15" customHeight="1">
      <c r="B27" s="11"/>
      <c r="C27" s="38" t="s">
        <v>91</v>
      </c>
      <c r="D27" s="33">
        <v>5</v>
      </c>
      <c r="E27" s="33">
        <v>2E-3</v>
      </c>
      <c r="F27" s="34" t="e">
        <f>VLOOKUP(C27,LC480_Analysis!C:F,3,0)</f>
        <v>#N/A</v>
      </c>
      <c r="G27" s="35"/>
      <c r="H27" s="39"/>
      <c r="I27" s="36" t="e">
        <f>F27-$H$26</f>
        <v>#N/A</v>
      </c>
      <c r="J27" s="37"/>
      <c r="K27" s="11"/>
      <c r="L27" s="12"/>
      <c r="M27"/>
      <c r="N27" s="12"/>
      <c r="O27"/>
      <c r="P27"/>
      <c r="Q27"/>
      <c r="R27"/>
      <c r="S27"/>
      <c r="T27"/>
      <c r="U27"/>
      <c r="V27"/>
      <c r="Y27"/>
      <c r="Z27"/>
      <c r="AA27"/>
      <c r="AB27"/>
    </row>
    <row r="28" spans="2:28" ht="15" customHeight="1">
      <c r="B28" s="11"/>
      <c r="C28" s="41" t="s">
        <v>96</v>
      </c>
      <c r="D28" s="42">
        <v>5</v>
      </c>
      <c r="E28" s="42">
        <v>2E-3</v>
      </c>
      <c r="F28" s="34" t="e">
        <f>VLOOKUP(C28,LC480_Analysis!C:F,3,0)</f>
        <v>#N/A</v>
      </c>
      <c r="G28" s="43"/>
      <c r="H28" s="44"/>
      <c r="I28" s="45" t="e">
        <f>F28-$H$26</f>
        <v>#N/A</v>
      </c>
      <c r="J28" s="216" t="e">
        <f>H29-H26</f>
        <v>#N/A</v>
      </c>
      <c r="K28" s="11"/>
      <c r="L28" s="12"/>
      <c r="M28"/>
      <c r="N28" s="12"/>
      <c r="O28"/>
      <c r="P28"/>
      <c r="Q28"/>
      <c r="R28"/>
      <c r="S28"/>
      <c r="T28"/>
      <c r="U28"/>
      <c r="V28"/>
      <c r="Y28"/>
      <c r="Z28"/>
      <c r="AA28"/>
      <c r="AB28"/>
    </row>
    <row r="29" spans="2:28" ht="15" customHeight="1">
      <c r="B29" s="11"/>
      <c r="C29" s="32" t="s">
        <v>102</v>
      </c>
      <c r="D29" s="33">
        <v>6</v>
      </c>
      <c r="E29" s="33">
        <v>2.0000000000000001E-4</v>
      </c>
      <c r="F29" s="34" t="e">
        <f>VLOOKUP(C29,LC480_Analysis!C:F,3,0)</f>
        <v>#N/A</v>
      </c>
      <c r="G29" s="35"/>
      <c r="H29" s="36" t="e">
        <f>AVERAGE(F29:F31)</f>
        <v>#N/A</v>
      </c>
      <c r="I29" s="36" t="e">
        <f>F29-$H$29</f>
        <v>#N/A</v>
      </c>
      <c r="J29" s="216"/>
      <c r="K29" s="11"/>
      <c r="L29" s="12"/>
      <c r="M29"/>
      <c r="N29" s="12"/>
      <c r="O29"/>
      <c r="P29"/>
      <c r="Q29"/>
      <c r="R29"/>
      <c r="S29"/>
      <c r="T29"/>
      <c r="U29"/>
      <c r="V29"/>
      <c r="Y29"/>
      <c r="Z29"/>
      <c r="AA29"/>
      <c r="AB29"/>
    </row>
    <row r="30" spans="2:28" ht="15" customHeight="1">
      <c r="B30" s="11"/>
      <c r="C30" s="38" t="s">
        <v>107</v>
      </c>
      <c r="D30" s="33">
        <v>6</v>
      </c>
      <c r="E30" s="33">
        <v>2.0000000000000001E-4</v>
      </c>
      <c r="F30" s="34" t="e">
        <f>VLOOKUP(C30,LC480_Analysis!C:F,3,0)</f>
        <v>#N/A</v>
      </c>
      <c r="G30" s="35"/>
      <c r="H30" s="39"/>
      <c r="I30" s="36" t="e">
        <f>F30-$H$29</f>
        <v>#N/A</v>
      </c>
      <c r="J30" s="40"/>
      <c r="K30" s="11"/>
      <c r="L30" s="12"/>
      <c r="M30"/>
      <c r="N30" s="12"/>
      <c r="O30"/>
      <c r="P30"/>
      <c r="Q30"/>
      <c r="R30"/>
      <c r="S30"/>
      <c r="T30"/>
      <c r="U30"/>
      <c r="V30"/>
      <c r="Y30"/>
      <c r="Z30"/>
      <c r="AA30"/>
      <c r="AB30"/>
    </row>
    <row r="31" spans="2:28" ht="15" customHeight="1">
      <c r="B31" s="11"/>
      <c r="C31" s="41" t="s">
        <v>109</v>
      </c>
      <c r="D31" s="42">
        <v>6</v>
      </c>
      <c r="E31" s="42">
        <v>2.0000000000000001E-4</v>
      </c>
      <c r="F31" s="34" t="e">
        <f>VLOOKUP(C31,LC480_Analysis!C:F,3,0)</f>
        <v>#N/A</v>
      </c>
      <c r="G31" s="43"/>
      <c r="H31" s="44"/>
      <c r="I31" s="45" t="e">
        <f>F31-$H$29</f>
        <v>#N/A</v>
      </c>
      <c r="J31" s="216" t="e">
        <f>H32-H29</f>
        <v>#N/A</v>
      </c>
      <c r="K31" s="11"/>
      <c r="L31" s="12"/>
      <c r="M31" s="47"/>
      <c r="N31" s="12"/>
      <c r="O31"/>
      <c r="P31"/>
      <c r="Q31"/>
      <c r="R31"/>
      <c r="S31"/>
      <c r="T31"/>
      <c r="U31"/>
      <c r="V31"/>
      <c r="Y31" s="48"/>
      <c r="Z31" s="48"/>
      <c r="AA31" s="49"/>
      <c r="AB31" s="48"/>
    </row>
    <row r="32" spans="2:28" ht="15" customHeight="1">
      <c r="B32" s="11"/>
      <c r="C32" s="32" t="s">
        <v>115</v>
      </c>
      <c r="D32" s="33" t="s">
        <v>116</v>
      </c>
      <c r="E32" s="33" t="s">
        <v>436</v>
      </c>
      <c r="F32" s="34" t="e">
        <f>VLOOKUP(C32,LC480_Analysis!C:F,3,0)</f>
        <v>#N/A</v>
      </c>
      <c r="G32" s="35"/>
      <c r="H32" s="36" t="e">
        <f>AVERAGE(F32:F34)</f>
        <v>#N/A</v>
      </c>
      <c r="I32" s="36"/>
      <c r="J32" s="216"/>
      <c r="K32" s="11"/>
      <c r="L32" s="12"/>
      <c r="M32"/>
      <c r="N32" s="12"/>
      <c r="O32"/>
      <c r="P32"/>
      <c r="Q32"/>
      <c r="R32"/>
      <c r="S32"/>
      <c r="T32"/>
      <c r="U32"/>
      <c r="V32"/>
      <c r="Y32" s="48"/>
      <c r="Z32" s="48"/>
      <c r="AA32" s="49"/>
      <c r="AB32" s="48"/>
    </row>
    <row r="33" spans="2:28" ht="15" customHeight="1">
      <c r="B33" s="11"/>
      <c r="C33" s="38" t="s">
        <v>121</v>
      </c>
      <c r="D33" s="33" t="s">
        <v>116</v>
      </c>
      <c r="E33" s="33" t="s">
        <v>436</v>
      </c>
      <c r="F33" s="34" t="e">
        <f>VLOOKUP(C33,LC480_Analysis!C:F,3,0)</f>
        <v>#N/A</v>
      </c>
      <c r="G33" s="35"/>
      <c r="H33" s="39"/>
      <c r="I33" s="36"/>
      <c r="J33" s="40"/>
      <c r="K33" s="11"/>
      <c r="L33" s="12"/>
      <c r="M33"/>
      <c r="N33" s="12"/>
      <c r="O33"/>
      <c r="P33"/>
      <c r="Q33"/>
      <c r="R33"/>
      <c r="S33"/>
      <c r="T33"/>
      <c r="U33"/>
      <c r="V33"/>
      <c r="Y33" s="48"/>
      <c r="Z33" s="48"/>
      <c r="AA33" s="49"/>
      <c r="AB33" s="48"/>
    </row>
    <row r="34" spans="2:28" ht="15" customHeight="1">
      <c r="B34" s="11"/>
      <c r="C34" s="50" t="s">
        <v>126</v>
      </c>
      <c r="D34" s="51" t="s">
        <v>116</v>
      </c>
      <c r="E34" s="51" t="s">
        <v>436</v>
      </c>
      <c r="F34" s="34" t="e">
        <f>VLOOKUP(C34,LC480_Analysis!C:F,3,0)</f>
        <v>#N/A</v>
      </c>
      <c r="G34" s="52"/>
      <c r="H34" s="53"/>
      <c r="I34" s="54"/>
      <c r="J34" s="55"/>
      <c r="K34" s="11"/>
      <c r="L34" s="12"/>
      <c r="M34"/>
      <c r="N34" s="12"/>
      <c r="O34"/>
      <c r="P34"/>
      <c r="Q34"/>
      <c r="R34"/>
      <c r="S34"/>
      <c r="T34"/>
      <c r="U34"/>
      <c r="V34"/>
      <c r="Y34" s="48"/>
      <c r="Z34" s="48"/>
      <c r="AA34" s="49"/>
      <c r="AB34" s="48"/>
    </row>
    <row r="35" spans="2:28" ht="15" customHeight="1">
      <c r="B35" s="11"/>
      <c r="C35" s="11"/>
      <c r="D35" s="11"/>
      <c r="E35" s="11"/>
      <c r="F35" s="11"/>
      <c r="G35" s="56"/>
      <c r="H35" s="11"/>
      <c r="I35" s="11"/>
      <c r="J35" s="11"/>
      <c r="K35" s="57"/>
      <c r="L35" s="58"/>
      <c r="M35" s="58"/>
      <c r="N35" s="58"/>
      <c r="O35" s="58"/>
      <c r="P35" s="58"/>
      <c r="Q35" s="58"/>
      <c r="R35" s="58"/>
      <c r="S35" s="58"/>
      <c r="T35" s="59"/>
      <c r="U35" s="60"/>
      <c r="V35" s="61"/>
      <c r="Y35" s="48"/>
      <c r="Z35" s="48"/>
      <c r="AA35" s="49"/>
      <c r="AB35" s="48"/>
    </row>
    <row r="36" spans="2:28" ht="15" customHeight="1">
      <c r="B36" s="11"/>
      <c r="C36" s="11"/>
      <c r="D36" s="11"/>
      <c r="E36" s="11"/>
      <c r="F36" s="11"/>
      <c r="G36" s="56"/>
      <c r="H36" s="11"/>
      <c r="I36" s="11"/>
      <c r="J36" s="11"/>
      <c r="K36" s="11"/>
      <c r="L36" s="58"/>
      <c r="M36" s="58"/>
      <c r="N36" s="58"/>
      <c r="O36" s="58"/>
      <c r="P36" s="58"/>
      <c r="Q36" s="58"/>
      <c r="R36" s="58"/>
      <c r="S36" s="58"/>
      <c r="T36" s="60"/>
      <c r="U36" s="60"/>
      <c r="V36" s="61"/>
      <c r="Y36" s="48"/>
      <c r="Z36" s="48"/>
      <c r="AA36" s="49"/>
      <c r="AB36" s="48"/>
    </row>
    <row r="37" spans="2:28" ht="15" customHeight="1">
      <c r="B37"/>
      <c r="C37"/>
      <c r="D37"/>
      <c r="E37"/>
      <c r="F37"/>
      <c r="G37" s="62"/>
      <c r="H37"/>
      <c r="I37"/>
      <c r="J37"/>
      <c r="K37"/>
      <c r="L37" s="58"/>
      <c r="M37" s="58"/>
      <c r="N37" s="58"/>
      <c r="O37" s="58"/>
      <c r="P37" s="58"/>
      <c r="Q37" s="58"/>
      <c r="R37" s="58"/>
      <c r="S37" s="58"/>
      <c r="T37" s="59"/>
      <c r="U37" s="60"/>
      <c r="V37" s="61"/>
    </row>
    <row r="38" spans="2:28" ht="15" customHeight="1">
      <c r="B38"/>
      <c r="C38"/>
      <c r="D38"/>
      <c r="E38"/>
      <c r="F38"/>
      <c r="G38"/>
      <c r="H38"/>
      <c r="I38"/>
      <c r="J38"/>
      <c r="K38"/>
      <c r="L38"/>
      <c r="M38"/>
      <c r="N38"/>
      <c r="O38"/>
      <c r="P38"/>
      <c r="Q38"/>
      <c r="R38"/>
      <c r="S38"/>
      <c r="T38" s="59"/>
      <c r="U38" s="60"/>
      <c r="V38" s="61"/>
    </row>
    <row r="39" spans="2:28" ht="15" customHeight="1">
      <c r="B39" s="11"/>
      <c r="C39" s="15"/>
      <c r="D39" s="16"/>
      <c r="E39" s="16"/>
      <c r="F39" s="16"/>
      <c r="G39" s="63"/>
      <c r="H39" s="63"/>
      <c r="I39" s="63"/>
      <c r="J39" s="63"/>
      <c r="K39" s="63"/>
      <c r="L39" s="63"/>
      <c r="M39" s="63"/>
      <c r="N39" s="63"/>
      <c r="O39" s="63"/>
      <c r="P39" s="63"/>
      <c r="Q39"/>
      <c r="R39"/>
      <c r="S39"/>
      <c r="T39" s="59"/>
      <c r="U39" s="60"/>
      <c r="V39" s="61"/>
    </row>
    <row r="40" spans="2:28" ht="20">
      <c r="B40" s="11"/>
      <c r="C40" s="13" t="s">
        <v>437</v>
      </c>
      <c r="D40" s="16"/>
      <c r="E40" s="16"/>
      <c r="F40" s="16"/>
      <c r="G40" s="63"/>
      <c r="H40" s="63"/>
      <c r="I40" s="63"/>
      <c r="J40" s="63"/>
      <c r="K40" s="63"/>
      <c r="L40" s="63"/>
      <c r="M40" s="63"/>
      <c r="N40" s="63"/>
      <c r="O40" s="63"/>
      <c r="P40" s="63"/>
      <c r="Q40" s="64"/>
      <c r="R40"/>
      <c r="S40"/>
      <c r="T40" s="60"/>
      <c r="U40" s="60"/>
      <c r="V40" s="65"/>
    </row>
    <row r="41" spans="2:28" ht="15" customHeight="1">
      <c r="B41" s="11"/>
      <c r="C41" s="13"/>
      <c r="D41" s="16"/>
      <c r="E41" s="16"/>
      <c r="F41" s="16"/>
      <c r="G41" s="63"/>
      <c r="H41" s="63"/>
      <c r="I41" s="63"/>
      <c r="J41" s="63"/>
      <c r="K41" s="63"/>
      <c r="L41" s="63"/>
      <c r="M41" s="63"/>
      <c r="N41" s="63"/>
      <c r="O41" s="63"/>
      <c r="P41" s="63"/>
      <c r="Q41" s="64"/>
      <c r="R41"/>
      <c r="S41"/>
      <c r="T41" s="60"/>
      <c r="U41" s="60"/>
      <c r="V41" s="65"/>
    </row>
    <row r="42" spans="2:28" ht="15" customHeight="1">
      <c r="B42" s="11"/>
      <c r="C42" s="18" t="s">
        <v>438</v>
      </c>
      <c r="D42" s="63"/>
      <c r="E42" s="63"/>
      <c r="F42" s="63"/>
      <c r="G42" s="217" t="s">
        <v>439</v>
      </c>
      <c r="H42" s="217"/>
      <c r="I42" s="66"/>
      <c r="J42" s="63"/>
      <c r="K42" s="63"/>
      <c r="L42" s="63"/>
      <c r="M42" s="63"/>
      <c r="N42" s="63"/>
      <c r="O42" s="63"/>
      <c r="P42" s="63"/>
      <c r="Q42" s="64"/>
      <c r="R42"/>
      <c r="S42"/>
      <c r="T42"/>
    </row>
    <row r="43" spans="2:28" ht="15" customHeight="1">
      <c r="B43" s="11"/>
      <c r="C43" s="18" t="s">
        <v>440</v>
      </c>
      <c r="D43" s="63"/>
      <c r="E43" s="63"/>
      <c r="F43" s="63"/>
      <c r="G43" s="217" t="s">
        <v>441</v>
      </c>
      <c r="H43" s="217"/>
      <c r="I43" s="67"/>
      <c r="J43" s="11"/>
      <c r="K43" s="68" t="s">
        <v>442</v>
      </c>
      <c r="L43" s="57"/>
      <c r="M43" s="57"/>
      <c r="N43" s="57"/>
      <c r="O43" s="57"/>
      <c r="P43" s="63"/>
      <c r="Q43" s="64"/>
      <c r="R43" s="58"/>
      <c r="S43" s="58"/>
      <c r="T43"/>
    </row>
    <row r="44" spans="2:28" ht="15" customHeight="1">
      <c r="B44" s="11"/>
      <c r="C44" s="63"/>
      <c r="D44" s="63"/>
      <c r="E44" s="63"/>
      <c r="F44" s="63"/>
      <c r="G44" s="63"/>
      <c r="H44" s="11"/>
      <c r="I44" s="11"/>
      <c r="J44" s="11"/>
      <c r="K44" s="68" t="s">
        <v>443</v>
      </c>
      <c r="L44" s="57"/>
      <c r="M44" s="57"/>
      <c r="N44" s="57"/>
      <c r="O44" s="57"/>
      <c r="P44" s="63"/>
      <c r="Q44" s="64"/>
      <c r="R44" s="58"/>
      <c r="S44" s="58"/>
      <c r="T44"/>
    </row>
    <row r="45" spans="2:28" ht="15" customHeight="1">
      <c r="B45" s="11"/>
      <c r="C45" s="11"/>
      <c r="D45" s="11"/>
      <c r="E45" s="11"/>
      <c r="F45" s="11"/>
      <c r="G45" s="56"/>
      <c r="H45" s="11"/>
      <c r="I45" s="11"/>
      <c r="J45" s="11"/>
      <c r="K45" s="11"/>
      <c r="L45" s="57"/>
      <c r="M45" s="57"/>
      <c r="N45" s="57"/>
      <c r="O45" s="57"/>
      <c r="P45" s="63"/>
      <c r="Q45" s="64"/>
      <c r="R45" s="58"/>
      <c r="S45" s="58"/>
      <c r="T45"/>
    </row>
    <row r="46" spans="2:28" ht="15" customHeight="1">
      <c r="B46" s="11"/>
      <c r="C46" s="69"/>
      <c r="D46" s="70"/>
      <c r="E46" s="70"/>
      <c r="F46" s="71"/>
      <c r="G46" s="72"/>
      <c r="H46" s="73"/>
      <c r="I46" s="11"/>
      <c r="J46" s="11"/>
      <c r="K46" s="11"/>
      <c r="L46" s="11"/>
      <c r="M46" s="26"/>
      <c r="N46" s="11"/>
      <c r="O46" s="11"/>
      <c r="P46" s="63"/>
      <c r="Q46" s="64"/>
      <c r="R46"/>
      <c r="S46"/>
      <c r="T46"/>
    </row>
    <row r="47" spans="2:28" ht="15" customHeight="1">
      <c r="B47" s="11"/>
      <c r="C47" s="74" t="s">
        <v>444</v>
      </c>
      <c r="D47" s="75" t="s">
        <v>445</v>
      </c>
      <c r="E47" s="76" t="s">
        <v>446</v>
      </c>
      <c r="F47" s="77" t="s">
        <v>447</v>
      </c>
      <c r="G47" s="78" t="s">
        <v>435</v>
      </c>
      <c r="H47" s="79"/>
      <c r="I47" s="80" t="s">
        <v>448</v>
      </c>
      <c r="J47" s="11"/>
      <c r="K47" s="11"/>
      <c r="L47" s="11"/>
      <c r="M47" s="26"/>
      <c r="N47" s="11"/>
      <c r="O47" s="11"/>
      <c r="P47" s="63"/>
      <c r="Q47" s="64"/>
      <c r="R47"/>
      <c r="S47"/>
      <c r="T47"/>
    </row>
    <row r="48" spans="2:28" ht="15" customHeight="1">
      <c r="B48" s="11"/>
      <c r="C48" s="81">
        <v>1</v>
      </c>
      <c r="D48" s="82">
        <v>20</v>
      </c>
      <c r="E48" s="83">
        <f t="shared" ref="E48:E53" si="0">LOG(D48)</f>
        <v>1.3010299956639813</v>
      </c>
      <c r="F48" s="84" t="e">
        <f>H14</f>
        <v>#N/A</v>
      </c>
      <c r="G48" s="85" t="s">
        <v>436</v>
      </c>
      <c r="H48" s="86"/>
      <c r="I48" s="80"/>
      <c r="J48" s="11"/>
      <c r="K48" s="11"/>
      <c r="L48" s="11"/>
      <c r="M48" s="26"/>
      <c r="N48" s="11"/>
      <c r="O48" s="11"/>
      <c r="P48" s="63"/>
      <c r="Q48" s="64"/>
      <c r="R48"/>
      <c r="S48"/>
      <c r="T48"/>
    </row>
    <row r="49" spans="2:20" ht="15" customHeight="1">
      <c r="B49" s="11"/>
      <c r="C49" s="81">
        <v>2</v>
      </c>
      <c r="D49" s="82">
        <v>2</v>
      </c>
      <c r="E49" s="83">
        <f t="shared" si="0"/>
        <v>0.3010299956639812</v>
      </c>
      <c r="F49" s="87" t="e">
        <f>H17</f>
        <v>#N/A</v>
      </c>
      <c r="G49" s="88" t="e">
        <f>F49-F48</f>
        <v>#N/A</v>
      </c>
      <c r="H49" s="218" t="s">
        <v>449</v>
      </c>
      <c r="I49" s="80"/>
      <c r="J49" s="11"/>
      <c r="K49" s="11"/>
      <c r="L49" s="11"/>
      <c r="M49" s="26"/>
      <c r="N49" s="11"/>
      <c r="O49" s="11"/>
      <c r="P49" s="63"/>
      <c r="Q49" s="64"/>
      <c r="R49"/>
      <c r="S49"/>
      <c r="T49"/>
    </row>
    <row r="50" spans="2:20" ht="15" customHeight="1">
      <c r="B50" s="11"/>
      <c r="C50" s="81">
        <v>3</v>
      </c>
      <c r="D50" s="82">
        <v>0.2</v>
      </c>
      <c r="E50" s="83">
        <f t="shared" si="0"/>
        <v>-0.69897000433601875</v>
      </c>
      <c r="F50" s="87" t="e">
        <f>H20</f>
        <v>#N/A</v>
      </c>
      <c r="G50" s="88" t="e">
        <f>F50-F49</f>
        <v>#N/A</v>
      </c>
      <c r="H50" s="218"/>
      <c r="I50" s="80"/>
      <c r="J50" s="11"/>
      <c r="K50" s="11"/>
      <c r="L50" s="11"/>
      <c r="M50" s="26"/>
      <c r="N50" s="11"/>
      <c r="O50" s="11"/>
      <c r="P50" s="63"/>
      <c r="Q50" s="64"/>
      <c r="R50"/>
      <c r="S50"/>
      <c r="T50"/>
    </row>
    <row r="51" spans="2:20" ht="15" customHeight="1">
      <c r="B51" s="11"/>
      <c r="C51" s="81">
        <v>4</v>
      </c>
      <c r="D51" s="82">
        <v>0.02</v>
      </c>
      <c r="E51" s="83">
        <f t="shared" si="0"/>
        <v>-1.6989700043360187</v>
      </c>
      <c r="F51" s="87" t="e">
        <f>H23</f>
        <v>#N/A</v>
      </c>
      <c r="G51" s="88" t="e">
        <f>F51-F50</f>
        <v>#N/A</v>
      </c>
      <c r="H51" s="218"/>
      <c r="I51" s="80"/>
      <c r="J51" s="11"/>
      <c r="K51" s="11"/>
      <c r="L51" s="11"/>
      <c r="M51" s="26"/>
      <c r="N51" s="11"/>
      <c r="O51" s="11"/>
      <c r="P51" s="63"/>
      <c r="Q51" s="64"/>
      <c r="R51"/>
      <c r="S51"/>
      <c r="T51"/>
    </row>
    <row r="52" spans="2:20" ht="15" customHeight="1">
      <c r="B52" s="11"/>
      <c r="C52" s="81">
        <v>5</v>
      </c>
      <c r="D52" s="82">
        <v>2E-3</v>
      </c>
      <c r="E52" s="83">
        <f t="shared" si="0"/>
        <v>-2.6989700043360187</v>
      </c>
      <c r="F52" s="87" t="e">
        <f>H26</f>
        <v>#N/A</v>
      </c>
      <c r="G52" s="88" t="e">
        <f>F52-F51</f>
        <v>#N/A</v>
      </c>
      <c r="H52" s="218"/>
      <c r="I52" s="80"/>
      <c r="J52" s="11"/>
      <c r="K52" s="11"/>
      <c r="L52" s="11"/>
      <c r="M52" s="26"/>
      <c r="N52" s="11"/>
      <c r="O52" s="11"/>
      <c r="P52" s="63"/>
      <c r="Q52" s="64"/>
      <c r="R52"/>
      <c r="S52"/>
      <c r="T52"/>
    </row>
    <row r="53" spans="2:20" ht="15" customHeight="1">
      <c r="B53" s="11"/>
      <c r="C53" s="89">
        <v>6</v>
      </c>
      <c r="D53" s="90">
        <v>2.0000000000000001E-4</v>
      </c>
      <c r="E53" s="91">
        <f t="shared" si="0"/>
        <v>-3.6989700043360187</v>
      </c>
      <c r="F53" s="92" t="e">
        <f>H29</f>
        <v>#N/A</v>
      </c>
      <c r="G53" s="93" t="e">
        <f>F53-F52</f>
        <v>#N/A</v>
      </c>
      <c r="H53" s="218"/>
      <c r="I53" s="80"/>
      <c r="J53" s="11"/>
      <c r="K53" s="11"/>
      <c r="L53" s="11"/>
      <c r="M53" s="26"/>
      <c r="N53" s="11"/>
      <c r="O53" s="11"/>
      <c r="P53" s="63"/>
      <c r="Q53" s="64"/>
      <c r="R53"/>
      <c r="S53"/>
      <c r="T53"/>
    </row>
    <row r="54" spans="2:20" ht="15" customHeight="1">
      <c r="B54" s="11"/>
      <c r="C54" s="94" t="s">
        <v>450</v>
      </c>
      <c r="D54" s="95" t="e">
        <f>POWER(10, 1/(-SLOPE(F48:F53, LOG(D48:D53))))-1</f>
        <v>#N/A</v>
      </c>
      <c r="E54" s="96" t="s">
        <v>451</v>
      </c>
      <c r="F54" s="97" t="s">
        <v>452</v>
      </c>
      <c r="G54" s="98"/>
      <c r="H54" s="99"/>
      <c r="I54" s="11"/>
      <c r="J54" s="11"/>
      <c r="K54" s="11"/>
      <c r="L54" s="11"/>
      <c r="M54" s="26"/>
      <c r="N54" s="11"/>
      <c r="O54" s="11"/>
      <c r="P54" s="63"/>
      <c r="Q54" s="64"/>
      <c r="R54"/>
      <c r="S54"/>
      <c r="T54"/>
    </row>
    <row r="55" spans="2:20" ht="15" customHeight="1">
      <c r="B55" s="11"/>
      <c r="C55" s="100" t="s">
        <v>453</v>
      </c>
      <c r="D55" s="101" t="e">
        <f>SLOPE(F48:F53, LOG(D48:D53))</f>
        <v>#N/A</v>
      </c>
      <c r="E55" s="96" t="s">
        <v>451</v>
      </c>
      <c r="F55" s="97" t="s">
        <v>454</v>
      </c>
      <c r="G55" s="98"/>
      <c r="H55" s="99"/>
      <c r="I55" s="11"/>
      <c r="J55" s="11"/>
      <c r="K55" s="11"/>
      <c r="L55" s="11"/>
      <c r="M55" s="26"/>
      <c r="N55" s="11"/>
      <c r="O55" s="11"/>
      <c r="P55" s="63"/>
      <c r="Q55" s="64"/>
      <c r="R55"/>
      <c r="S55"/>
      <c r="T55"/>
    </row>
    <row r="56" spans="2:20" ht="15" customHeight="1">
      <c r="B56" s="11"/>
      <c r="C56" s="100" t="s">
        <v>455</v>
      </c>
      <c r="D56" s="101" t="e">
        <f>RSQ(F48:F53, -LOG(D48:D53))</f>
        <v>#N/A</v>
      </c>
      <c r="E56" s="96" t="s">
        <v>451</v>
      </c>
      <c r="F56" s="97" t="s">
        <v>456</v>
      </c>
      <c r="G56" s="98"/>
      <c r="H56" s="99"/>
      <c r="I56" s="11"/>
      <c r="J56" s="11"/>
      <c r="K56" s="11"/>
      <c r="L56" s="11"/>
      <c r="M56" s="26"/>
      <c r="N56" s="11"/>
      <c r="O56" s="11"/>
      <c r="P56" s="63"/>
      <c r="Q56" s="64"/>
      <c r="R56"/>
      <c r="S56"/>
      <c r="T56"/>
    </row>
    <row r="57" spans="2:20" ht="15" customHeight="1">
      <c r="B57" s="11"/>
      <c r="C57" s="100" t="s">
        <v>457</v>
      </c>
      <c r="D57" s="102" t="e">
        <f>INTERCEPT(F48:F53,E48:E53)</f>
        <v>#N/A</v>
      </c>
      <c r="E57" s="103" t="s">
        <v>458</v>
      </c>
      <c r="F57" s="104"/>
      <c r="G57" s="98"/>
      <c r="H57" s="99"/>
      <c r="I57" s="11"/>
      <c r="J57" s="11"/>
      <c r="K57" s="11"/>
      <c r="L57" s="11"/>
      <c r="M57" s="26"/>
      <c r="N57" s="11"/>
      <c r="O57" s="11"/>
      <c r="P57" s="63"/>
      <c r="Q57" s="64"/>
      <c r="R57"/>
      <c r="S57"/>
      <c r="T57"/>
    </row>
    <row r="58" spans="2:20" ht="15" customHeight="1">
      <c r="B58" s="11"/>
      <c r="C58" s="94"/>
      <c r="D58" s="105"/>
      <c r="E58" s="96"/>
      <c r="F58" s="104"/>
      <c r="G58" s="98"/>
      <c r="H58" s="99"/>
      <c r="I58" s="11"/>
      <c r="J58" s="11"/>
      <c r="K58" s="11"/>
      <c r="L58" s="11"/>
      <c r="M58" s="26"/>
      <c r="N58" s="11"/>
      <c r="O58" s="11"/>
      <c r="P58" s="63"/>
      <c r="Q58" s="64"/>
      <c r="R58"/>
      <c r="S58"/>
      <c r="T58"/>
    </row>
    <row r="59" spans="2:20" ht="15" customHeight="1">
      <c r="B59" s="11"/>
      <c r="C59" s="94" t="s">
        <v>459</v>
      </c>
      <c r="D59" s="106" t="e">
        <f>SLOPE(F48:F53, LOG(D48:D53))</f>
        <v>#N/A</v>
      </c>
      <c r="E59" s="103" t="s">
        <v>460</v>
      </c>
      <c r="F59" s="104"/>
      <c r="G59" s="98"/>
      <c r="H59" s="99"/>
      <c r="I59" s="11"/>
      <c r="J59" s="11"/>
      <c r="K59" s="11"/>
      <c r="L59" s="11"/>
      <c r="M59" s="26"/>
      <c r="N59" s="11"/>
      <c r="O59" s="11"/>
      <c r="P59" s="63"/>
      <c r="Q59" s="64"/>
      <c r="R59"/>
      <c r="S59"/>
      <c r="T59"/>
    </row>
    <row r="60" spans="2:20" ht="15" customHeight="1">
      <c r="B60" s="11"/>
      <c r="C60" s="94" t="s">
        <v>461</v>
      </c>
      <c r="D60" s="95" t="e">
        <f>POWER(10, (-1/D59))-1</f>
        <v>#N/A</v>
      </c>
      <c r="E60" s="96" t="s">
        <v>451</v>
      </c>
      <c r="F60" s="97" t="s">
        <v>462</v>
      </c>
      <c r="G60" s="98"/>
      <c r="H60" s="99"/>
      <c r="I60" s="11"/>
      <c r="J60" s="11"/>
      <c r="K60" s="11"/>
      <c r="L60" s="11"/>
      <c r="M60" s="26"/>
      <c r="N60" s="11"/>
      <c r="O60" s="11"/>
      <c r="P60" s="63"/>
      <c r="Q60" s="64"/>
      <c r="R60"/>
      <c r="S60"/>
      <c r="T60"/>
    </row>
    <row r="61" spans="2:20" ht="15" customHeight="1">
      <c r="B61" s="11"/>
      <c r="C61" s="107"/>
      <c r="D61" s="98"/>
      <c r="E61" s="98"/>
      <c r="F61" s="104"/>
      <c r="G61" s="98"/>
      <c r="H61" s="99"/>
      <c r="I61" s="11"/>
      <c r="J61" s="11"/>
      <c r="K61" s="11"/>
      <c r="L61" s="11"/>
      <c r="M61" s="26"/>
      <c r="N61" s="11"/>
      <c r="O61" s="11"/>
      <c r="P61" s="63"/>
      <c r="Q61" s="64"/>
      <c r="R61"/>
      <c r="S61"/>
      <c r="T61"/>
    </row>
    <row r="62" spans="2:20" ht="7.5" customHeight="1">
      <c r="B62" s="11"/>
      <c r="C62" s="108"/>
      <c r="D62" s="109"/>
      <c r="E62" s="109"/>
      <c r="F62" s="110"/>
      <c r="G62" s="109"/>
      <c r="H62" s="111"/>
      <c r="I62" s="11"/>
      <c r="J62" s="11"/>
      <c r="K62" s="11"/>
      <c r="L62" s="11"/>
      <c r="M62" s="26"/>
      <c r="N62" s="11"/>
      <c r="O62" s="11"/>
      <c r="P62" s="63"/>
      <c r="Q62" s="64"/>
      <c r="R62"/>
      <c r="S62"/>
      <c r="T62"/>
    </row>
    <row r="63" spans="2:20" ht="15" customHeight="1">
      <c r="B63" s="11"/>
      <c r="C63" s="108" t="s">
        <v>463</v>
      </c>
      <c r="D63" s="109"/>
      <c r="E63" s="109"/>
      <c r="F63" s="110"/>
      <c r="G63" s="109"/>
      <c r="H63" s="111"/>
      <c r="I63" s="11"/>
      <c r="J63" s="11"/>
      <c r="K63" s="11"/>
      <c r="L63" s="11"/>
      <c r="M63" s="26"/>
      <c r="N63" s="11"/>
      <c r="O63" s="11"/>
      <c r="P63" s="63"/>
      <c r="Q63" s="64"/>
      <c r="R63"/>
      <c r="S63"/>
      <c r="T63"/>
    </row>
    <row r="64" spans="2:20" ht="15" customHeight="1">
      <c r="B64" s="11"/>
      <c r="C64" s="108" t="s">
        <v>464</v>
      </c>
      <c r="D64" s="109"/>
      <c r="E64" s="109"/>
      <c r="F64" s="110"/>
      <c r="G64" s="109"/>
      <c r="H64" s="111"/>
      <c r="I64" s="11"/>
      <c r="J64" s="11"/>
      <c r="K64" s="11"/>
      <c r="L64" s="11"/>
      <c r="M64" s="26"/>
      <c r="N64" s="11"/>
      <c r="O64" s="11"/>
      <c r="P64" s="63"/>
      <c r="Q64" s="64"/>
      <c r="R64"/>
      <c r="S64"/>
      <c r="T64"/>
    </row>
    <row r="65" spans="2:20" ht="7.5" customHeight="1">
      <c r="B65" s="11"/>
      <c r="C65" s="112"/>
      <c r="D65" s="113"/>
      <c r="E65" s="113"/>
      <c r="F65" s="114"/>
      <c r="G65" s="113"/>
      <c r="H65" s="115"/>
      <c r="I65" s="11"/>
      <c r="J65" s="11"/>
      <c r="K65" s="11"/>
      <c r="L65" s="11"/>
      <c r="M65" s="26"/>
      <c r="N65" s="11"/>
      <c r="O65" s="11"/>
      <c r="P65" s="63"/>
      <c r="Q65" s="64"/>
      <c r="R65"/>
      <c r="S65"/>
      <c r="T65"/>
    </row>
    <row r="66" spans="2:20" ht="15" customHeight="1">
      <c r="B66" s="11"/>
      <c r="C66" s="11"/>
      <c r="D66" s="11"/>
      <c r="E66" s="11"/>
      <c r="F66" s="11"/>
      <c r="G66" s="56"/>
      <c r="H66" s="11"/>
      <c r="I66" s="11"/>
      <c r="J66" s="11"/>
      <c r="K66" s="11"/>
      <c r="L66" s="11"/>
      <c r="M66" s="26"/>
      <c r="N66" s="11"/>
      <c r="O66" s="11"/>
      <c r="P66" s="63"/>
      <c r="Q66" s="64"/>
      <c r="R66"/>
      <c r="S66"/>
      <c r="T66"/>
    </row>
    <row r="67" spans="2:20" ht="15" customHeight="1">
      <c r="B67"/>
      <c r="C67"/>
      <c r="D67"/>
      <c r="E67"/>
      <c r="F67"/>
      <c r="G67" s="62"/>
      <c r="H67"/>
      <c r="I67"/>
      <c r="J67"/>
      <c r="K67"/>
      <c r="L67"/>
      <c r="M67"/>
      <c r="N67"/>
      <c r="O67"/>
      <c r="P67"/>
      <c r="Q67"/>
      <c r="R67"/>
      <c r="S67"/>
      <c r="T67"/>
    </row>
    <row r="68" spans="2:20" ht="15" customHeight="1">
      <c r="B68"/>
      <c r="C68"/>
      <c r="D68"/>
      <c r="E68"/>
      <c r="F68"/>
      <c r="G68" s="62"/>
      <c r="H68"/>
      <c r="I68"/>
      <c r="J68"/>
      <c r="K68"/>
      <c r="L68"/>
      <c r="M68"/>
      <c r="N68"/>
      <c r="O68"/>
      <c r="P68"/>
      <c r="Q68"/>
      <c r="R68"/>
      <c r="S68"/>
      <c r="T68"/>
    </row>
    <row r="69" spans="2:20" ht="15" customHeight="1">
      <c r="B69" s="11"/>
      <c r="C69" s="11"/>
      <c r="D69" s="11"/>
      <c r="E69" s="11"/>
      <c r="F69" s="11"/>
      <c r="G69" s="11"/>
      <c r="H69" s="11"/>
      <c r="I69" s="11"/>
      <c r="J69" s="11"/>
      <c r="K69" s="11"/>
      <c r="L69" s="11"/>
      <c r="M69" s="26"/>
      <c r="N69" s="11"/>
      <c r="O69" s="11"/>
      <c r="P69" s="11"/>
      <c r="Q69" s="11"/>
      <c r="R69"/>
      <c r="S69"/>
      <c r="T69"/>
    </row>
    <row r="70" spans="2:20" ht="15" customHeight="1">
      <c r="B70" s="11"/>
      <c r="C70" s="13" t="s">
        <v>465</v>
      </c>
      <c r="D70" s="11"/>
      <c r="E70" s="11"/>
      <c r="F70" s="11"/>
      <c r="G70" s="11"/>
      <c r="H70" s="11"/>
      <c r="I70" s="11"/>
      <c r="J70" s="11"/>
      <c r="K70" s="11"/>
      <c r="L70" s="11"/>
      <c r="M70" s="26"/>
      <c r="N70" s="11"/>
      <c r="O70" s="11"/>
      <c r="P70" s="11"/>
      <c r="Q70" s="11"/>
      <c r="R70"/>
      <c r="S70"/>
      <c r="T70"/>
    </row>
    <row r="71" spans="2:20" ht="15" customHeight="1">
      <c r="B71" s="11"/>
      <c r="C71" s="11"/>
      <c r="D71" s="11"/>
      <c r="E71" s="11"/>
      <c r="F71" s="11"/>
      <c r="G71" s="11"/>
      <c r="H71" s="11"/>
      <c r="I71" s="11"/>
      <c r="J71" s="11"/>
      <c r="K71" s="11"/>
      <c r="L71" s="11"/>
      <c r="M71" s="26"/>
      <c r="N71" s="11"/>
      <c r="O71" s="11"/>
      <c r="P71" s="11"/>
      <c r="Q71" s="11"/>
      <c r="R71"/>
      <c r="S71"/>
      <c r="T71"/>
    </row>
    <row r="72" spans="2:20" ht="15" customHeight="1">
      <c r="B72" s="11"/>
      <c r="C72" s="18" t="s">
        <v>466</v>
      </c>
      <c r="D72" s="116"/>
      <c r="E72" s="117"/>
      <c r="F72" s="117"/>
      <c r="G72" s="117"/>
      <c r="H72" s="16"/>
      <c r="I72" s="16"/>
      <c r="J72" s="16"/>
      <c r="K72" s="16"/>
      <c r="L72" s="25"/>
      <c r="M72" s="25"/>
      <c r="N72" s="25"/>
      <c r="O72" s="25"/>
      <c r="P72" s="25"/>
      <c r="Q72" s="25"/>
      <c r="R72"/>
      <c r="S72"/>
      <c r="T72"/>
    </row>
    <row r="73" spans="2:20" ht="15" customHeight="1">
      <c r="B73" s="11"/>
      <c r="C73" s="18" t="s">
        <v>467</v>
      </c>
      <c r="D73" s="116"/>
      <c r="E73" s="117"/>
      <c r="F73" s="117"/>
      <c r="G73" s="117"/>
      <c r="H73" s="117"/>
      <c r="I73" s="117"/>
      <c r="J73" s="117"/>
      <c r="K73" s="117"/>
      <c r="L73" s="25"/>
      <c r="M73" s="25"/>
      <c r="N73" s="25"/>
      <c r="O73" s="25"/>
      <c r="P73" s="25"/>
      <c r="Q73" s="25"/>
      <c r="R73"/>
      <c r="S73"/>
      <c r="T73"/>
    </row>
    <row r="74" spans="2:20" ht="15" customHeight="1">
      <c r="B74" s="11"/>
      <c r="C74" s="18"/>
      <c r="D74" s="25"/>
      <c r="E74" s="25"/>
      <c r="F74" s="118"/>
      <c r="G74" s="25"/>
      <c r="H74" s="25"/>
      <c r="I74" s="25"/>
      <c r="J74" s="25"/>
      <c r="K74" s="25"/>
      <c r="L74" s="25"/>
      <c r="M74" s="25"/>
      <c r="N74" s="25"/>
      <c r="O74" s="25"/>
      <c r="P74" s="25"/>
      <c r="Q74" s="25"/>
      <c r="R74"/>
      <c r="S74"/>
      <c r="T74"/>
    </row>
    <row r="75" spans="2:20" ht="15" customHeight="1">
      <c r="B75" s="11"/>
      <c r="C75" s="18" t="s">
        <v>468</v>
      </c>
      <c r="D75" s="25"/>
      <c r="E75" s="25"/>
      <c r="F75" s="118"/>
      <c r="G75" s="25"/>
      <c r="H75" s="25"/>
      <c r="I75" s="25"/>
      <c r="J75" s="25"/>
      <c r="K75" s="25"/>
      <c r="L75" s="25"/>
      <c r="M75" s="25"/>
      <c r="N75" s="25"/>
      <c r="O75" s="25"/>
      <c r="P75" s="25"/>
      <c r="Q75" s="25"/>
      <c r="R75"/>
      <c r="S75"/>
      <c r="T75"/>
    </row>
    <row r="76" spans="2:20" ht="15" customHeight="1">
      <c r="B76" s="11"/>
      <c r="C76" s="18" t="s">
        <v>469</v>
      </c>
      <c r="D76" s="119"/>
      <c r="E76" s="119"/>
      <c r="F76" s="120"/>
      <c r="G76" s="119"/>
      <c r="H76" s="119"/>
      <c r="I76" s="119"/>
      <c r="J76" s="119"/>
      <c r="K76" s="25"/>
      <c r="L76" s="25"/>
      <c r="M76" s="25"/>
      <c r="N76" s="25"/>
      <c r="O76" s="25"/>
      <c r="P76" s="25"/>
      <c r="Q76" s="25"/>
      <c r="R76" s="219">
        <v>0.87</v>
      </c>
      <c r="S76"/>
      <c r="T76"/>
    </row>
    <row r="77" spans="2:20" ht="15" customHeight="1">
      <c r="B77" s="11"/>
      <c r="C77" s="18"/>
      <c r="D77" s="119"/>
      <c r="E77" s="119"/>
      <c r="F77" s="120"/>
      <c r="G77" s="119"/>
      <c r="H77" s="119"/>
      <c r="I77" s="119"/>
      <c r="J77" s="119"/>
      <c r="K77" s="25"/>
      <c r="L77" s="25"/>
      <c r="M77" s="25"/>
      <c r="N77" s="25"/>
      <c r="O77" s="25"/>
      <c r="P77" s="25"/>
      <c r="Q77" s="25"/>
      <c r="R77" s="219"/>
      <c r="S77"/>
      <c r="T77"/>
    </row>
    <row r="78" spans="2:20" ht="15" customHeight="1">
      <c r="B78" s="11"/>
      <c r="C78" s="121"/>
      <c r="D78" s="25"/>
      <c r="E78" s="25">
        <v>8000</v>
      </c>
      <c r="F78" s="118"/>
      <c r="G78" s="25">
        <v>600</v>
      </c>
      <c r="H78" s="25"/>
      <c r="I78" s="25"/>
      <c r="J78" s="25"/>
      <c r="K78" s="25"/>
      <c r="L78" s="25"/>
      <c r="M78" s="25"/>
      <c r="N78" s="25"/>
      <c r="O78" s="25"/>
      <c r="P78" s="25"/>
      <c r="Q78" s="25"/>
      <c r="R78"/>
      <c r="S78"/>
      <c r="T78"/>
    </row>
    <row r="79" spans="2:20" ht="56.25">
      <c r="B79" s="11" t="s">
        <v>26</v>
      </c>
      <c r="C79" s="122" t="s">
        <v>470</v>
      </c>
      <c r="D79" s="123" t="s">
        <v>471</v>
      </c>
      <c r="E79" s="124" t="s">
        <v>472</v>
      </c>
      <c r="F79" s="123" t="s">
        <v>431</v>
      </c>
      <c r="G79" s="125" t="s">
        <v>473</v>
      </c>
      <c r="H79" s="126" t="s">
        <v>474</v>
      </c>
      <c r="I79" s="27" t="s">
        <v>447</v>
      </c>
      <c r="J79" s="127" t="s">
        <v>434</v>
      </c>
      <c r="K79" s="128" t="s">
        <v>475</v>
      </c>
      <c r="L79" s="129" t="s">
        <v>476</v>
      </c>
      <c r="M79" s="130" t="s">
        <v>477</v>
      </c>
      <c r="N79" s="131" t="s">
        <v>478</v>
      </c>
      <c r="O79" s="132" t="s">
        <v>479</v>
      </c>
      <c r="P79" s="133" t="s">
        <v>480</v>
      </c>
      <c r="Q79" s="25"/>
      <c r="R79" s="134" t="s">
        <v>481</v>
      </c>
      <c r="S79" s="135" t="s">
        <v>482</v>
      </c>
      <c r="T79" s="136" t="s">
        <v>483</v>
      </c>
    </row>
    <row r="80" spans="2:20" ht="15" customHeight="1">
      <c r="B80" s="11">
        <f>IF($B$79="Row",Samples!AE2,IF($B$79="Column",Samples!AI2,""))</f>
        <v>0</v>
      </c>
      <c r="C80" s="220" t="e">
        <f>VLOOKUP(D80,Samples!B:C,2,0)</f>
        <v>#N/A</v>
      </c>
      <c r="D80" s="204" t="e">
        <f>INDEX(Samples!B:J,MATCH(Analysis!B80,Samples!F:F,0),1)</f>
        <v>#N/A</v>
      </c>
      <c r="E80" s="205">
        <f>$E$78</f>
        <v>8000</v>
      </c>
      <c r="F80" s="137" t="e">
        <f>VLOOKUP(B80,LC480_Analysis!C:F,3,0)</f>
        <v>#N/A</v>
      </c>
      <c r="G80" s="206">
        <f>$G$78</f>
        <v>600</v>
      </c>
      <c r="H80" s="138"/>
      <c r="I80" s="221" t="e">
        <f>AVERAGE(F80:F82)</f>
        <v>#N/A</v>
      </c>
      <c r="J80" s="139" t="e">
        <f>F80-I80</f>
        <v>#N/A</v>
      </c>
      <c r="K80" s="222" t="e">
        <f>(I80-$D$57)/$D$59</f>
        <v>#N/A</v>
      </c>
      <c r="L80" s="223" t="e">
        <f>10^K80</f>
        <v>#N/A</v>
      </c>
      <c r="M80" s="224" t="e">
        <f>L80*(452/G80)</f>
        <v>#N/A</v>
      </c>
      <c r="N80" s="225" t="e">
        <f>M80*E80</f>
        <v>#N/A</v>
      </c>
      <c r="O80" s="215" t="e">
        <f>N80/1000</f>
        <v>#N/A</v>
      </c>
      <c r="P80" s="214" t="e">
        <f>((O80*10^-12)*(G80*617.9))*10^-6*10^9*10^3</f>
        <v>#N/A</v>
      </c>
      <c r="Q80" s="25"/>
      <c r="R80" s="214">
        <f>$R$76</f>
        <v>0.87</v>
      </c>
      <c r="S80" s="215" t="e">
        <f>O80*R80</f>
        <v>#N/A</v>
      </c>
      <c r="T80" s="214" t="e">
        <f>((S80*10^-12)*(G80*617.9))*10^-6*10^9*10^3</f>
        <v>#N/A</v>
      </c>
    </row>
    <row r="81" spans="2:20" ht="15" customHeight="1">
      <c r="B81" s="11">
        <f>IF($B$79="Row",Samples!AE3,IF($B$79="Column",Samples!AI3,""))</f>
        <v>0</v>
      </c>
      <c r="C81" s="220"/>
      <c r="D81" s="204"/>
      <c r="E81" s="205"/>
      <c r="F81" s="137" t="e">
        <f>VLOOKUP(B81,LC480_Analysis!C:F,3,0)</f>
        <v>#N/A</v>
      </c>
      <c r="G81" s="206"/>
      <c r="H81" s="140"/>
      <c r="I81" s="221"/>
      <c r="J81" s="139" t="e">
        <f>F81-I80</f>
        <v>#N/A</v>
      </c>
      <c r="K81" s="222"/>
      <c r="L81" s="223"/>
      <c r="M81" s="224"/>
      <c r="N81" s="225"/>
      <c r="O81" s="215"/>
      <c r="P81" s="214"/>
      <c r="Q81" s="25"/>
      <c r="R81" s="214"/>
      <c r="S81" s="215"/>
      <c r="T81" s="214"/>
    </row>
    <row r="82" spans="2:20" ht="15" customHeight="1">
      <c r="B82" s="11">
        <f>IF($B$79="Row",Samples!AE4,IF($B$79="Column",Samples!AI4,""))</f>
        <v>0</v>
      </c>
      <c r="C82" s="220"/>
      <c r="D82" s="204"/>
      <c r="E82" s="205"/>
      <c r="F82" s="137" t="e">
        <f>VLOOKUP(B82,LC480_Analysis!C:F,3,0)</f>
        <v>#N/A</v>
      </c>
      <c r="G82" s="206"/>
      <c r="H82" s="141"/>
      <c r="I82" s="221"/>
      <c r="J82" s="142" t="e">
        <f>F82-I80</f>
        <v>#N/A</v>
      </c>
      <c r="K82" s="222"/>
      <c r="L82" s="223"/>
      <c r="M82" s="224"/>
      <c r="N82" s="225"/>
      <c r="O82" s="215"/>
      <c r="P82" s="214"/>
      <c r="Q82" s="25"/>
      <c r="R82" s="214"/>
      <c r="S82" s="215"/>
      <c r="T82" s="214"/>
    </row>
    <row r="83" spans="2:20" ht="15" customHeight="1">
      <c r="B83" s="11">
        <f>IF($B$79="Row",Samples!AE5,IF($B$79="Column",Samples!AI5,""))</f>
        <v>0</v>
      </c>
      <c r="C83" s="203" t="e">
        <f>VLOOKUP(D83,Samples!B:C,2,0)</f>
        <v>#N/A</v>
      </c>
      <c r="D83" s="204" t="e">
        <f>INDEX(Samples!B:J,MATCH(Analysis!B83,Samples!F:F,0),1)</f>
        <v>#N/A</v>
      </c>
      <c r="E83" s="205">
        <f>$E$78</f>
        <v>8000</v>
      </c>
      <c r="F83" s="137" t="e">
        <f>VLOOKUP(B83,LC480_Analysis!C:F,3,0)</f>
        <v>#N/A</v>
      </c>
      <c r="G83" s="206">
        <f>$G$78</f>
        <v>600</v>
      </c>
      <c r="H83" s="143"/>
      <c r="I83" s="207" t="e">
        <f>AVERAGE(F83:F85)</f>
        <v>#N/A</v>
      </c>
      <c r="J83" s="144" t="e">
        <f>F83-I83</f>
        <v>#N/A</v>
      </c>
      <c r="K83" s="208" t="e">
        <f>(I83-$D$57)/$D$59</f>
        <v>#N/A</v>
      </c>
      <c r="L83" s="209" t="e">
        <f>10^K83</f>
        <v>#N/A</v>
      </c>
      <c r="M83" s="210" t="e">
        <f>L83*(452/G83)</f>
        <v>#N/A</v>
      </c>
      <c r="N83" s="211" t="e">
        <f>M83*E83</f>
        <v>#N/A</v>
      </c>
      <c r="O83" s="212" t="e">
        <f>N83/1000</f>
        <v>#N/A</v>
      </c>
      <c r="P83" s="213" t="e">
        <f>((O83*10^-12)*(G83*617.9))*10^-6*10^9*10^3</f>
        <v>#N/A</v>
      </c>
      <c r="Q83" s="25"/>
      <c r="R83" s="214">
        <f>$R$76</f>
        <v>0.87</v>
      </c>
      <c r="S83" s="215" t="e">
        <f>O83*R83</f>
        <v>#N/A</v>
      </c>
      <c r="T83" s="214" t="e">
        <f>((S83*10^-12)*(G83*617.9))*10^-6*10^9*10^3</f>
        <v>#N/A</v>
      </c>
    </row>
    <row r="84" spans="2:20" ht="15" customHeight="1">
      <c r="B84" s="11">
        <f>IF($B$79="Row",Samples!AE6,IF($B$79="Column",Samples!AI6,""))</f>
        <v>0</v>
      </c>
      <c r="C84" s="203"/>
      <c r="D84" s="204"/>
      <c r="E84" s="205"/>
      <c r="F84" s="137" t="e">
        <f>VLOOKUP(B84,LC480_Analysis!C:F,3,0)</f>
        <v>#N/A</v>
      </c>
      <c r="G84" s="206"/>
      <c r="H84" s="140"/>
      <c r="I84" s="207"/>
      <c r="J84" s="145" t="e">
        <f>F84-I83</f>
        <v>#N/A</v>
      </c>
      <c r="K84" s="208"/>
      <c r="L84" s="209"/>
      <c r="M84" s="210"/>
      <c r="N84" s="211"/>
      <c r="O84" s="212"/>
      <c r="P84" s="213"/>
      <c r="Q84" s="25"/>
      <c r="R84" s="214"/>
      <c r="S84" s="215"/>
      <c r="T84" s="214"/>
    </row>
    <row r="85" spans="2:20" ht="15" customHeight="1">
      <c r="B85" s="11">
        <f>IF($B$79="Row",Samples!AE7,IF($B$79="Column",Samples!AI7,""))</f>
        <v>0</v>
      </c>
      <c r="C85" s="203"/>
      <c r="D85" s="204"/>
      <c r="E85" s="205"/>
      <c r="F85" s="137" t="e">
        <f>VLOOKUP(B85,LC480_Analysis!C:F,3,0)</f>
        <v>#N/A</v>
      </c>
      <c r="G85" s="206"/>
      <c r="H85" s="141"/>
      <c r="I85" s="207"/>
      <c r="J85" s="146" t="e">
        <f>F85-I83</f>
        <v>#N/A</v>
      </c>
      <c r="K85" s="208"/>
      <c r="L85" s="209"/>
      <c r="M85" s="210"/>
      <c r="N85" s="211"/>
      <c r="O85" s="212"/>
      <c r="P85" s="213"/>
      <c r="Q85" s="25"/>
      <c r="R85" s="214"/>
      <c r="S85" s="215"/>
      <c r="T85" s="214"/>
    </row>
    <row r="86" spans="2:20" ht="15" customHeight="1">
      <c r="B86" s="11">
        <f>IF($B$79="Row",Samples!AE8,IF($B$79="Column",Samples!AI8,""))</f>
        <v>0</v>
      </c>
      <c r="C86" s="203" t="e">
        <f>VLOOKUP(D86,Samples!B:C,2,0)</f>
        <v>#N/A</v>
      </c>
      <c r="D86" s="204" t="e">
        <f>INDEX(Samples!B:J,MATCH(Analysis!B86,Samples!F:F,0),1)</f>
        <v>#N/A</v>
      </c>
      <c r="E86" s="205">
        <f>$E$78</f>
        <v>8000</v>
      </c>
      <c r="F86" s="137" t="e">
        <f>VLOOKUP(B86,LC480_Analysis!C:F,3,0)</f>
        <v>#N/A</v>
      </c>
      <c r="G86" s="206">
        <f>$G$78</f>
        <v>600</v>
      </c>
      <c r="H86" s="143"/>
      <c r="I86" s="207" t="e">
        <f>AVERAGE(F86:F88)</f>
        <v>#N/A</v>
      </c>
      <c r="J86" s="144" t="e">
        <f>F86-I86</f>
        <v>#N/A</v>
      </c>
      <c r="K86" s="208" t="e">
        <f>(I86-$D$57)/$D$59</f>
        <v>#N/A</v>
      </c>
      <c r="L86" s="209" t="e">
        <f>10^K86</f>
        <v>#N/A</v>
      </c>
      <c r="M86" s="210" t="e">
        <f>L86*(452/G86)</f>
        <v>#N/A</v>
      </c>
      <c r="N86" s="211" t="e">
        <f>M86*E86</f>
        <v>#N/A</v>
      </c>
      <c r="O86" s="212" t="e">
        <f>N86/1000</f>
        <v>#N/A</v>
      </c>
      <c r="P86" s="213" t="e">
        <f>((O86*10^-12)*(G86*617.9))*10^-6*10^9*10^3</f>
        <v>#N/A</v>
      </c>
      <c r="Q86" s="25"/>
      <c r="R86" s="214">
        <f>$R$76</f>
        <v>0.87</v>
      </c>
      <c r="S86" s="215" t="e">
        <f>O86*R86</f>
        <v>#N/A</v>
      </c>
      <c r="T86" s="214" t="e">
        <f>((S86*10^-12)*(G86*617.9))*10^-6*10^9*10^3</f>
        <v>#N/A</v>
      </c>
    </row>
    <row r="87" spans="2:20" ht="15" customHeight="1">
      <c r="B87" s="11">
        <f>IF($B$79="Row",Samples!AE9,IF($B$79="Column",Samples!AI9,""))</f>
        <v>0</v>
      </c>
      <c r="C87" s="203"/>
      <c r="D87" s="204"/>
      <c r="E87" s="205"/>
      <c r="F87" s="137" t="e">
        <f>VLOOKUP(B87,LC480_Analysis!C:F,3,0)</f>
        <v>#N/A</v>
      </c>
      <c r="G87" s="206"/>
      <c r="H87" s="140"/>
      <c r="I87" s="207"/>
      <c r="J87" s="145" t="e">
        <f>F87-I86</f>
        <v>#N/A</v>
      </c>
      <c r="K87" s="208"/>
      <c r="L87" s="209"/>
      <c r="M87" s="210"/>
      <c r="N87" s="211"/>
      <c r="O87" s="212"/>
      <c r="P87" s="213"/>
      <c r="Q87" s="25"/>
      <c r="R87" s="214"/>
      <c r="S87" s="215"/>
      <c r="T87" s="214"/>
    </row>
    <row r="88" spans="2:20" ht="15" customHeight="1">
      <c r="B88" s="11">
        <f>IF($B$79="Row",Samples!AE10,IF($B$79="Column",Samples!AI10,""))</f>
        <v>0</v>
      </c>
      <c r="C88" s="203"/>
      <c r="D88" s="204"/>
      <c r="E88" s="205"/>
      <c r="F88" s="137" t="e">
        <f>VLOOKUP(B88,LC480_Analysis!C:F,3,0)</f>
        <v>#N/A</v>
      </c>
      <c r="G88" s="206"/>
      <c r="H88" s="147"/>
      <c r="I88" s="207"/>
      <c r="J88" s="146" t="e">
        <f>F88-I86</f>
        <v>#N/A</v>
      </c>
      <c r="K88" s="208"/>
      <c r="L88" s="209"/>
      <c r="M88" s="210"/>
      <c r="N88" s="211"/>
      <c r="O88" s="212"/>
      <c r="P88" s="213"/>
      <c r="Q88" s="25"/>
      <c r="R88" s="214"/>
      <c r="S88" s="215"/>
      <c r="T88" s="214"/>
    </row>
    <row r="89" spans="2:20" ht="15" customHeight="1">
      <c r="B89" s="11">
        <f>IF($B$79="Row",Samples!AE11,IF($B$79="Column",Samples!AI11,""))</f>
        <v>0</v>
      </c>
      <c r="C89" s="203" t="e">
        <f>VLOOKUP(D89,Samples!B:C,2,0)</f>
        <v>#N/A</v>
      </c>
      <c r="D89" s="204" t="e">
        <f>INDEX(Samples!B:J,MATCH(Analysis!B89,Samples!F:F,0),1)</f>
        <v>#N/A</v>
      </c>
      <c r="E89" s="205">
        <f>$E$78</f>
        <v>8000</v>
      </c>
      <c r="F89" s="137" t="e">
        <f>VLOOKUP(B89,LC480_Analysis!C:F,3,0)</f>
        <v>#N/A</v>
      </c>
      <c r="G89" s="206">
        <f>$G$78</f>
        <v>600</v>
      </c>
      <c r="H89" s="143"/>
      <c r="I89" s="207" t="e">
        <f>AVERAGE(F89:F91)</f>
        <v>#N/A</v>
      </c>
      <c r="J89" s="144" t="e">
        <f>F89-I89</f>
        <v>#N/A</v>
      </c>
      <c r="K89" s="208" t="e">
        <f>(I89-$D$57)/$D$59</f>
        <v>#N/A</v>
      </c>
      <c r="L89" s="209" t="e">
        <f>10^K89</f>
        <v>#N/A</v>
      </c>
      <c r="M89" s="210" t="e">
        <f>L89*(452/G89)</f>
        <v>#N/A</v>
      </c>
      <c r="N89" s="211" t="e">
        <f>M89*E89</f>
        <v>#N/A</v>
      </c>
      <c r="O89" s="212" t="e">
        <f>N89/1000</f>
        <v>#N/A</v>
      </c>
      <c r="P89" s="213" t="e">
        <f>((O89*10^-12)*(G89*617.9))*10^-6*10^9*10^3</f>
        <v>#N/A</v>
      </c>
      <c r="Q89" s="25"/>
      <c r="R89" s="214">
        <f>$R$76</f>
        <v>0.87</v>
      </c>
      <c r="S89" s="215" t="e">
        <f>O89*R89</f>
        <v>#N/A</v>
      </c>
      <c r="T89" s="214" t="e">
        <f>((S89*10^-12)*(G89*617.9))*10^-6*10^9*10^3</f>
        <v>#N/A</v>
      </c>
    </row>
    <row r="90" spans="2:20" ht="15" customHeight="1">
      <c r="B90" s="11">
        <f>IF($B$79="Row",Samples!AE12,IF($B$79="Column",Samples!AI12,""))</f>
        <v>0</v>
      </c>
      <c r="C90" s="203"/>
      <c r="D90" s="204"/>
      <c r="E90" s="205"/>
      <c r="F90" s="137" t="e">
        <f>VLOOKUP(B90,LC480_Analysis!C:F,3,0)</f>
        <v>#N/A</v>
      </c>
      <c r="G90" s="206"/>
      <c r="H90" s="140"/>
      <c r="I90" s="207"/>
      <c r="J90" s="145" t="e">
        <f>F90-I89</f>
        <v>#N/A</v>
      </c>
      <c r="K90" s="208"/>
      <c r="L90" s="209"/>
      <c r="M90" s="210"/>
      <c r="N90" s="211"/>
      <c r="O90" s="212"/>
      <c r="P90" s="213"/>
      <c r="Q90" s="25"/>
      <c r="R90" s="214"/>
      <c r="S90" s="215"/>
      <c r="T90" s="214"/>
    </row>
    <row r="91" spans="2:20" ht="15" customHeight="1">
      <c r="B91" s="11">
        <f>IF($B$79="Row",Samples!AE13,IF($B$79="Column",Samples!AI13,""))</f>
        <v>0</v>
      </c>
      <c r="C91" s="203"/>
      <c r="D91" s="204"/>
      <c r="E91" s="205"/>
      <c r="F91" s="137" t="e">
        <f>VLOOKUP(B91,LC480_Analysis!C:F,3,0)</f>
        <v>#N/A</v>
      </c>
      <c r="G91" s="206"/>
      <c r="H91" s="141"/>
      <c r="I91" s="207"/>
      <c r="J91" s="146" t="e">
        <f>F91-I89</f>
        <v>#N/A</v>
      </c>
      <c r="K91" s="208"/>
      <c r="L91" s="209"/>
      <c r="M91" s="210"/>
      <c r="N91" s="211"/>
      <c r="O91" s="212"/>
      <c r="P91" s="213"/>
      <c r="Q91" s="25"/>
      <c r="R91" s="214"/>
      <c r="S91" s="215"/>
      <c r="T91" s="214"/>
    </row>
    <row r="92" spans="2:20" ht="15" customHeight="1">
      <c r="B92" s="11">
        <f>IF($B$79="Row",Samples!AE14,IF($B$79="Column",Samples!AI14,""))</f>
        <v>0</v>
      </c>
      <c r="C92" s="203" t="e">
        <f>VLOOKUP(D92,Samples!B:C,2,0)</f>
        <v>#N/A</v>
      </c>
      <c r="D92" s="204" t="e">
        <f>INDEX(Samples!B:J,MATCH(Analysis!B92,Samples!F:F,0),1)</f>
        <v>#N/A</v>
      </c>
      <c r="E92" s="205">
        <f>$E$78</f>
        <v>8000</v>
      </c>
      <c r="F92" s="137" t="e">
        <f>VLOOKUP(B92,LC480_Analysis!C:F,3,0)</f>
        <v>#N/A</v>
      </c>
      <c r="G92" s="206">
        <f>$G$78</f>
        <v>600</v>
      </c>
      <c r="H92" s="143"/>
      <c r="I92" s="207" t="e">
        <f>AVERAGE(F92:F94)</f>
        <v>#N/A</v>
      </c>
      <c r="J92" s="144" t="e">
        <f>F92-I92</f>
        <v>#N/A</v>
      </c>
      <c r="K92" s="208" t="e">
        <f>(I92-$D$57)/$D$59</f>
        <v>#N/A</v>
      </c>
      <c r="L92" s="209" t="e">
        <f>10^K92</f>
        <v>#N/A</v>
      </c>
      <c r="M92" s="210" t="e">
        <f>L92*(452/G92)</f>
        <v>#N/A</v>
      </c>
      <c r="N92" s="211" t="e">
        <f>M92*E92</f>
        <v>#N/A</v>
      </c>
      <c r="O92" s="212" t="e">
        <f>N92/1000</f>
        <v>#N/A</v>
      </c>
      <c r="P92" s="213" t="e">
        <f>((O92*10^-12)*(G92*617.9))*10^-6*10^9*10^3</f>
        <v>#N/A</v>
      </c>
      <c r="Q92" s="25"/>
      <c r="R92" s="214">
        <f>$R$76</f>
        <v>0.87</v>
      </c>
      <c r="S92" s="215" t="e">
        <f>O92*R92</f>
        <v>#N/A</v>
      </c>
      <c r="T92" s="214" t="e">
        <f>((S92*10^-12)*(G92*617.9))*10^-6*10^9*10^3</f>
        <v>#N/A</v>
      </c>
    </row>
    <row r="93" spans="2:20" ht="15" customHeight="1">
      <c r="B93" s="11">
        <f>IF($B$79="Row",Samples!AE15,IF($B$79="Column",Samples!AI15,""))</f>
        <v>0</v>
      </c>
      <c r="C93" s="203"/>
      <c r="D93" s="204"/>
      <c r="E93" s="205"/>
      <c r="F93" s="137" t="e">
        <f>VLOOKUP(B93,LC480_Analysis!C:F,3,0)</f>
        <v>#N/A</v>
      </c>
      <c r="G93" s="206"/>
      <c r="H93" s="140"/>
      <c r="I93" s="207"/>
      <c r="J93" s="145" t="e">
        <f>F93-I92</f>
        <v>#N/A</v>
      </c>
      <c r="K93" s="208"/>
      <c r="L93" s="209"/>
      <c r="M93" s="210"/>
      <c r="N93" s="211"/>
      <c r="O93" s="212"/>
      <c r="P93" s="213"/>
      <c r="Q93" s="25"/>
      <c r="R93" s="214"/>
      <c r="S93" s="215"/>
      <c r="T93" s="214"/>
    </row>
    <row r="94" spans="2:20" ht="15" customHeight="1">
      <c r="B94" s="11">
        <f>IF($B$79="Row",Samples!AE16,IF($B$79="Column",Samples!AI16,""))</f>
        <v>0</v>
      </c>
      <c r="C94" s="203"/>
      <c r="D94" s="204"/>
      <c r="E94" s="205"/>
      <c r="F94" s="137" t="e">
        <f>VLOOKUP(B94,LC480_Analysis!C:F,3,0)</f>
        <v>#N/A</v>
      </c>
      <c r="G94" s="206"/>
      <c r="H94" s="141"/>
      <c r="I94" s="207"/>
      <c r="J94" s="146" t="e">
        <f>F94-I92</f>
        <v>#N/A</v>
      </c>
      <c r="K94" s="208"/>
      <c r="L94" s="209"/>
      <c r="M94" s="210"/>
      <c r="N94" s="211"/>
      <c r="O94" s="212"/>
      <c r="P94" s="213"/>
      <c r="Q94" s="25"/>
      <c r="R94" s="214"/>
      <c r="S94" s="215"/>
      <c r="T94" s="214"/>
    </row>
    <row r="95" spans="2:20" ht="15" customHeight="1">
      <c r="B95" s="11">
        <f>IF($B$79="Row",Samples!AE17,IF($B$79="Column",Samples!AI17,""))</f>
        <v>0</v>
      </c>
      <c r="C95" s="203" t="e">
        <f>VLOOKUP(D95,Samples!B:C,2,0)</f>
        <v>#N/A</v>
      </c>
      <c r="D95" s="204" t="e">
        <f>INDEX(Samples!B:J,MATCH(Analysis!B95,Samples!F:F,0),1)</f>
        <v>#N/A</v>
      </c>
      <c r="E95" s="205">
        <f>$E$78</f>
        <v>8000</v>
      </c>
      <c r="F95" s="137" t="e">
        <f>VLOOKUP(B95,LC480_Analysis!C:F,3,0)</f>
        <v>#N/A</v>
      </c>
      <c r="G95" s="206">
        <f>$G$78</f>
        <v>600</v>
      </c>
      <c r="H95" s="143"/>
      <c r="I95" s="207" t="e">
        <f>AVERAGE(F95:F97)</f>
        <v>#N/A</v>
      </c>
      <c r="J95" s="144" t="e">
        <f>F95-I95</f>
        <v>#N/A</v>
      </c>
      <c r="K95" s="208" t="e">
        <f>(I95-$D$57)/$D$59</f>
        <v>#N/A</v>
      </c>
      <c r="L95" s="209" t="e">
        <f>10^K95</f>
        <v>#N/A</v>
      </c>
      <c r="M95" s="210" t="e">
        <f>L95*(452/G95)</f>
        <v>#N/A</v>
      </c>
      <c r="N95" s="211" t="e">
        <f>M95*E95</f>
        <v>#N/A</v>
      </c>
      <c r="O95" s="212" t="e">
        <f>N95/1000</f>
        <v>#N/A</v>
      </c>
      <c r="P95" s="213" t="e">
        <f>((O95*10^-12)*(G95*617.9))*10^-6*10^9*10^3</f>
        <v>#N/A</v>
      </c>
      <c r="Q95" s="25"/>
      <c r="R95" s="214">
        <f>$R$76</f>
        <v>0.87</v>
      </c>
      <c r="S95" s="215" t="e">
        <f>O95*R95</f>
        <v>#N/A</v>
      </c>
      <c r="T95" s="214" t="e">
        <f>((S95*10^-12)*(G95*617.9))*10^-6*10^9*10^3</f>
        <v>#N/A</v>
      </c>
    </row>
    <row r="96" spans="2:20" ht="15" customHeight="1">
      <c r="B96" s="11">
        <f>IF($B$79="Row",Samples!AE18,IF($B$79="Column",Samples!AI18,""))</f>
        <v>0</v>
      </c>
      <c r="C96" s="203"/>
      <c r="D96" s="204"/>
      <c r="E96" s="205"/>
      <c r="F96" s="137" t="e">
        <f>VLOOKUP(B96,LC480_Analysis!C:F,3,0)</f>
        <v>#N/A</v>
      </c>
      <c r="G96" s="206"/>
      <c r="H96" s="140"/>
      <c r="I96" s="207"/>
      <c r="J96" s="145" t="e">
        <f>F96-I95</f>
        <v>#N/A</v>
      </c>
      <c r="K96" s="208"/>
      <c r="L96" s="209"/>
      <c r="M96" s="210"/>
      <c r="N96" s="211"/>
      <c r="O96" s="212"/>
      <c r="P96" s="213"/>
      <c r="Q96" s="25"/>
      <c r="R96" s="214"/>
      <c r="S96" s="215"/>
      <c r="T96" s="214"/>
    </row>
    <row r="97" spans="2:20" ht="15" customHeight="1">
      <c r="B97" s="11">
        <f>IF($B$79="Row",Samples!AE19,IF($B$79="Column",Samples!AI19,""))</f>
        <v>0</v>
      </c>
      <c r="C97" s="203"/>
      <c r="D97" s="204"/>
      <c r="E97" s="205"/>
      <c r="F97" s="137" t="e">
        <f>VLOOKUP(B97,LC480_Analysis!C:F,3,0)</f>
        <v>#N/A</v>
      </c>
      <c r="G97" s="206"/>
      <c r="H97" s="141"/>
      <c r="I97" s="207"/>
      <c r="J97" s="146" t="e">
        <f>F97-I95</f>
        <v>#N/A</v>
      </c>
      <c r="K97" s="208"/>
      <c r="L97" s="209"/>
      <c r="M97" s="210"/>
      <c r="N97" s="211"/>
      <c r="O97" s="212"/>
      <c r="P97" s="213"/>
      <c r="Q97" s="25"/>
      <c r="R97" s="214"/>
      <c r="S97" s="215"/>
      <c r="T97" s="214"/>
    </row>
    <row r="98" spans="2:20" ht="15" customHeight="1">
      <c r="B98" s="11">
        <f>IF($B$79="Row",Samples!AE20,IF($B$79="Column",Samples!AI20,""))</f>
        <v>0</v>
      </c>
      <c r="C98" s="203" t="e">
        <f>VLOOKUP(D98,Samples!B:C,2,0)</f>
        <v>#N/A</v>
      </c>
      <c r="D98" s="204" t="e">
        <f>INDEX(Samples!B:J,MATCH(Analysis!B98,Samples!F:F,0),1)</f>
        <v>#N/A</v>
      </c>
      <c r="E98" s="205">
        <f>$E$78</f>
        <v>8000</v>
      </c>
      <c r="F98" s="137" t="e">
        <f>VLOOKUP(B98,LC480_Analysis!C:F,3,0)</f>
        <v>#N/A</v>
      </c>
      <c r="G98" s="206">
        <f>$G$78</f>
        <v>600</v>
      </c>
      <c r="H98" s="143"/>
      <c r="I98" s="207" t="e">
        <f>AVERAGE(F98:F100)</f>
        <v>#N/A</v>
      </c>
      <c r="J98" s="144" t="e">
        <f>F98-I98</f>
        <v>#N/A</v>
      </c>
      <c r="K98" s="208" t="e">
        <f>(I98-$D$57)/$D$59</f>
        <v>#N/A</v>
      </c>
      <c r="L98" s="209" t="e">
        <f>10^K98</f>
        <v>#N/A</v>
      </c>
      <c r="M98" s="210" t="e">
        <f>L98*(452/G98)</f>
        <v>#N/A</v>
      </c>
      <c r="N98" s="211" t="e">
        <f>M98*E98</f>
        <v>#N/A</v>
      </c>
      <c r="O98" s="212" t="e">
        <f>N98/1000</f>
        <v>#N/A</v>
      </c>
      <c r="P98" s="213" t="e">
        <f>((O98*10^-12)*(G98*617.9))*10^-6*10^9*10^3</f>
        <v>#N/A</v>
      </c>
      <c r="Q98" s="25"/>
      <c r="R98" s="214">
        <f>$R$76</f>
        <v>0.87</v>
      </c>
      <c r="S98" s="215" t="e">
        <f>O98*R98</f>
        <v>#N/A</v>
      </c>
      <c r="T98" s="214" t="e">
        <f>((S98*10^-12)*(G98*617.9))*10^-6*10^9*10^3</f>
        <v>#N/A</v>
      </c>
    </row>
    <row r="99" spans="2:20" ht="15" customHeight="1">
      <c r="B99" s="11">
        <f>IF($B$79="Row",Samples!AE21,IF($B$79="Column",Samples!AI21,""))</f>
        <v>0</v>
      </c>
      <c r="C99" s="203"/>
      <c r="D99" s="204"/>
      <c r="E99" s="205"/>
      <c r="F99" s="137" t="e">
        <f>VLOOKUP(B99,LC480_Analysis!C:F,3,0)</f>
        <v>#N/A</v>
      </c>
      <c r="G99" s="206"/>
      <c r="H99" s="140"/>
      <c r="I99" s="207"/>
      <c r="J99" s="145" t="e">
        <f>F99-I98</f>
        <v>#N/A</v>
      </c>
      <c r="K99" s="208"/>
      <c r="L99" s="209"/>
      <c r="M99" s="210"/>
      <c r="N99" s="211"/>
      <c r="O99" s="212"/>
      <c r="P99" s="213"/>
      <c r="Q99" s="25"/>
      <c r="R99" s="214"/>
      <c r="S99" s="215"/>
      <c r="T99" s="214"/>
    </row>
    <row r="100" spans="2:20" ht="15" customHeight="1">
      <c r="B100" s="11">
        <f>IF($B$79="Row",Samples!AE22,IF($B$79="Column",Samples!AI22,""))</f>
        <v>0</v>
      </c>
      <c r="C100" s="203"/>
      <c r="D100" s="204"/>
      <c r="E100" s="205"/>
      <c r="F100" s="137" t="e">
        <f>VLOOKUP(B100,LC480_Analysis!C:F,3,0)</f>
        <v>#N/A</v>
      </c>
      <c r="G100" s="206"/>
      <c r="H100" s="141"/>
      <c r="I100" s="207"/>
      <c r="J100" s="146" t="e">
        <f>F100-I98</f>
        <v>#N/A</v>
      </c>
      <c r="K100" s="208"/>
      <c r="L100" s="209"/>
      <c r="M100" s="210"/>
      <c r="N100" s="211"/>
      <c r="O100" s="212"/>
      <c r="P100" s="213"/>
      <c r="Q100" s="25"/>
      <c r="R100" s="214"/>
      <c r="S100" s="215"/>
      <c r="T100" s="214"/>
    </row>
    <row r="101" spans="2:20" ht="15" customHeight="1">
      <c r="B101" s="11">
        <f>IF($B$79="Row",Samples!AE23,IF($B$79="Column",Samples!AI23,""))</f>
        <v>0</v>
      </c>
      <c r="C101" s="203" t="e">
        <f>VLOOKUP(D101,Samples!B:C,2,0)</f>
        <v>#N/A</v>
      </c>
      <c r="D101" s="204" t="e">
        <f>INDEX(Samples!B:J,MATCH(Analysis!B101,Samples!F:F,0),1)</f>
        <v>#N/A</v>
      </c>
      <c r="E101" s="205">
        <f>$E$78</f>
        <v>8000</v>
      </c>
      <c r="F101" s="137" t="e">
        <f>VLOOKUP(B101,LC480_Analysis!C:F,3,0)</f>
        <v>#N/A</v>
      </c>
      <c r="G101" s="206">
        <f>$G$78</f>
        <v>600</v>
      </c>
      <c r="H101" s="143"/>
      <c r="I101" s="207" t="e">
        <f>AVERAGE(F101:F103)</f>
        <v>#N/A</v>
      </c>
      <c r="J101" s="144" t="e">
        <f>F101-I101</f>
        <v>#N/A</v>
      </c>
      <c r="K101" s="208" t="e">
        <f>(I101-$D$57)/$D$59</f>
        <v>#N/A</v>
      </c>
      <c r="L101" s="209" t="e">
        <f>10^K101</f>
        <v>#N/A</v>
      </c>
      <c r="M101" s="210" t="e">
        <f>L101*(452/G101)</f>
        <v>#N/A</v>
      </c>
      <c r="N101" s="211" t="e">
        <f>M101*E101</f>
        <v>#N/A</v>
      </c>
      <c r="O101" s="212" t="e">
        <f>N101/1000</f>
        <v>#N/A</v>
      </c>
      <c r="P101" s="213" t="e">
        <f>((O101*10^-12)*(G101*617.9))*10^-6*10^9*10^3</f>
        <v>#N/A</v>
      </c>
      <c r="Q101" s="25"/>
      <c r="R101" s="214">
        <f>$R$76</f>
        <v>0.87</v>
      </c>
      <c r="S101" s="215" t="e">
        <f>O101*R101</f>
        <v>#N/A</v>
      </c>
      <c r="T101" s="214" t="e">
        <f>((S101*10^-12)*(G101*617.9))*10^-6*10^9*10^3</f>
        <v>#N/A</v>
      </c>
    </row>
    <row r="102" spans="2:20" ht="15" customHeight="1">
      <c r="B102" s="11">
        <f>IF($B$79="Row",Samples!AE24,IF($B$79="Column",Samples!AI24,""))</f>
        <v>0</v>
      </c>
      <c r="C102" s="203"/>
      <c r="D102" s="204"/>
      <c r="E102" s="205"/>
      <c r="F102" s="137" t="e">
        <f>VLOOKUP(B102,LC480_Analysis!C:F,3,0)</f>
        <v>#N/A</v>
      </c>
      <c r="G102" s="206"/>
      <c r="H102" s="140"/>
      <c r="I102" s="207"/>
      <c r="J102" s="145" t="e">
        <f>F102-I101</f>
        <v>#N/A</v>
      </c>
      <c r="K102" s="208"/>
      <c r="L102" s="209"/>
      <c r="M102" s="210"/>
      <c r="N102" s="211"/>
      <c r="O102" s="212"/>
      <c r="P102" s="213"/>
      <c r="Q102" s="25"/>
      <c r="R102" s="214"/>
      <c r="S102" s="215"/>
      <c r="T102" s="214"/>
    </row>
    <row r="103" spans="2:20" ht="15" customHeight="1">
      <c r="B103" s="11">
        <f>IF($B$79="Row",Samples!AE25,IF($B$79="Column",Samples!AI25,""))</f>
        <v>0</v>
      </c>
      <c r="C103" s="203"/>
      <c r="D103" s="204"/>
      <c r="E103" s="205"/>
      <c r="F103" s="137" t="e">
        <f>VLOOKUP(B103,LC480_Analysis!C:F,3,0)</f>
        <v>#N/A</v>
      </c>
      <c r="G103" s="206"/>
      <c r="H103" s="141"/>
      <c r="I103" s="207"/>
      <c r="J103" s="146" t="e">
        <f>F103-I101</f>
        <v>#N/A</v>
      </c>
      <c r="K103" s="208"/>
      <c r="L103" s="209"/>
      <c r="M103" s="210"/>
      <c r="N103" s="211"/>
      <c r="O103" s="212"/>
      <c r="P103" s="213"/>
      <c r="Q103" s="25"/>
      <c r="R103" s="214"/>
      <c r="S103" s="215"/>
      <c r="T103" s="214"/>
    </row>
    <row r="104" spans="2:20" ht="15" customHeight="1">
      <c r="B104" s="11">
        <f>IF($B$79="Row",Samples!AE26,IF($B$79="Column",Samples!AI26,""))</f>
        <v>0</v>
      </c>
      <c r="C104" s="203" t="e">
        <f>VLOOKUP(D104,Samples!B:C,2,0)</f>
        <v>#N/A</v>
      </c>
      <c r="D104" s="204" t="e">
        <f>INDEX(Samples!B:J,MATCH(Analysis!B104,Samples!F:F,0),1)</f>
        <v>#N/A</v>
      </c>
      <c r="E104" s="205">
        <f>$E$78</f>
        <v>8000</v>
      </c>
      <c r="F104" s="137" t="e">
        <f>VLOOKUP(B104,LC480_Analysis!C:F,3,0)</f>
        <v>#N/A</v>
      </c>
      <c r="G104" s="206">
        <f>$G$78</f>
        <v>600</v>
      </c>
      <c r="H104" s="143"/>
      <c r="I104" s="207" t="e">
        <f>AVERAGE(F104:F106)</f>
        <v>#N/A</v>
      </c>
      <c r="J104" s="144" t="e">
        <f>F104-I104</f>
        <v>#N/A</v>
      </c>
      <c r="K104" s="208" t="e">
        <f>(I104-$D$57)/$D$59</f>
        <v>#N/A</v>
      </c>
      <c r="L104" s="209" t="e">
        <f>10^K104</f>
        <v>#N/A</v>
      </c>
      <c r="M104" s="210" t="e">
        <f>L104*(452/G104)</f>
        <v>#N/A</v>
      </c>
      <c r="N104" s="211" t="e">
        <f>M104*E104</f>
        <v>#N/A</v>
      </c>
      <c r="O104" s="212" t="e">
        <f>N104/1000</f>
        <v>#N/A</v>
      </c>
      <c r="P104" s="213" t="e">
        <f>((O104*10^-12)*(G104*617.9))*10^-6*10^9*10^3</f>
        <v>#N/A</v>
      </c>
      <c r="Q104" s="25"/>
      <c r="R104" s="214">
        <f>$R$76</f>
        <v>0.87</v>
      </c>
      <c r="S104" s="215" t="e">
        <f>O104*R104</f>
        <v>#N/A</v>
      </c>
      <c r="T104" s="214" t="e">
        <f>((S104*10^-12)*(G104*617.9))*10^-6*10^9*10^3</f>
        <v>#N/A</v>
      </c>
    </row>
    <row r="105" spans="2:20" ht="15" customHeight="1">
      <c r="B105" s="11">
        <f>IF($B$79="Row",Samples!AE27,IF($B$79="Column",Samples!AI27,""))</f>
        <v>0</v>
      </c>
      <c r="C105" s="203"/>
      <c r="D105" s="204"/>
      <c r="E105" s="205"/>
      <c r="F105" s="137" t="e">
        <f>VLOOKUP(B105,LC480_Analysis!C:F,3,0)</f>
        <v>#N/A</v>
      </c>
      <c r="G105" s="206"/>
      <c r="H105" s="140"/>
      <c r="I105" s="207"/>
      <c r="J105" s="145" t="e">
        <f>F105-I104</f>
        <v>#N/A</v>
      </c>
      <c r="K105" s="208"/>
      <c r="L105" s="209"/>
      <c r="M105" s="210"/>
      <c r="N105" s="211"/>
      <c r="O105" s="212"/>
      <c r="P105" s="213"/>
      <c r="Q105" s="25"/>
      <c r="R105" s="214"/>
      <c r="S105" s="215"/>
      <c r="T105" s="214"/>
    </row>
    <row r="106" spans="2:20" ht="15" customHeight="1">
      <c r="B106" s="11">
        <f>IF($B$79="Row",Samples!AE28,IF($B$79="Column",Samples!AI28,""))</f>
        <v>0</v>
      </c>
      <c r="C106" s="203"/>
      <c r="D106" s="204"/>
      <c r="E106" s="205"/>
      <c r="F106" s="137" t="e">
        <f>VLOOKUP(B106,LC480_Analysis!C:F,3,0)</f>
        <v>#N/A</v>
      </c>
      <c r="G106" s="206"/>
      <c r="H106" s="141"/>
      <c r="I106" s="207"/>
      <c r="J106" s="146" t="e">
        <f>F106-I104</f>
        <v>#N/A</v>
      </c>
      <c r="K106" s="208"/>
      <c r="L106" s="209"/>
      <c r="M106" s="210"/>
      <c r="N106" s="211"/>
      <c r="O106" s="212"/>
      <c r="P106" s="213"/>
      <c r="Q106" s="25"/>
      <c r="R106" s="214"/>
      <c r="S106" s="215"/>
      <c r="T106" s="214"/>
    </row>
    <row r="107" spans="2:20" ht="15" customHeight="1">
      <c r="B107" s="11">
        <f>IF($B$79="Row",Samples!AE29,IF($B$79="Column",Samples!AI29,""))</f>
        <v>0</v>
      </c>
      <c r="C107" s="203" t="e">
        <f>VLOOKUP(D107,Samples!B:C,2,0)</f>
        <v>#N/A</v>
      </c>
      <c r="D107" s="204" t="e">
        <f>INDEX(Samples!B:J,MATCH(Analysis!B107,Samples!F:F,0),1)</f>
        <v>#N/A</v>
      </c>
      <c r="E107" s="205">
        <f>$E$78</f>
        <v>8000</v>
      </c>
      <c r="F107" s="137" t="e">
        <f>VLOOKUP(B107,LC480_Analysis!C:F,3,0)</f>
        <v>#N/A</v>
      </c>
      <c r="G107" s="206">
        <f>$G$78</f>
        <v>600</v>
      </c>
      <c r="H107" s="143"/>
      <c r="I107" s="207" t="e">
        <f>AVERAGE(F107:F109)</f>
        <v>#N/A</v>
      </c>
      <c r="J107" s="144" t="e">
        <f>F107-I107</f>
        <v>#N/A</v>
      </c>
      <c r="K107" s="208" t="e">
        <f>(I107-$D$57)/$D$59</f>
        <v>#N/A</v>
      </c>
      <c r="L107" s="209" t="e">
        <f>10^K107</f>
        <v>#N/A</v>
      </c>
      <c r="M107" s="210" t="e">
        <f>L107*(452/G107)</f>
        <v>#N/A</v>
      </c>
      <c r="N107" s="211" t="e">
        <f>M107*E107</f>
        <v>#N/A</v>
      </c>
      <c r="O107" s="212" t="e">
        <f>N107/1000</f>
        <v>#N/A</v>
      </c>
      <c r="P107" s="213" t="e">
        <f>((O107*10^-12)*(G107*617.9))*10^-6*10^9*10^3</f>
        <v>#N/A</v>
      </c>
      <c r="Q107" s="25"/>
      <c r="R107" s="214">
        <f>$R$76</f>
        <v>0.87</v>
      </c>
      <c r="S107" s="215" t="e">
        <f>O107*R107</f>
        <v>#N/A</v>
      </c>
      <c r="T107" s="214" t="e">
        <f>((S107*10^-12)*(G107*617.9))*10^-6*10^9*10^3</f>
        <v>#N/A</v>
      </c>
    </row>
    <row r="108" spans="2:20" ht="15" customHeight="1">
      <c r="B108" s="11">
        <f>IF($B$79="Row",Samples!AE30,IF($B$79="Column",Samples!AI30,""))</f>
        <v>0</v>
      </c>
      <c r="C108" s="203"/>
      <c r="D108" s="204"/>
      <c r="E108" s="205"/>
      <c r="F108" s="137" t="e">
        <f>VLOOKUP(B108,LC480_Analysis!C:F,3,0)</f>
        <v>#N/A</v>
      </c>
      <c r="G108" s="206"/>
      <c r="H108" s="140"/>
      <c r="I108" s="207"/>
      <c r="J108" s="145" t="e">
        <f>F108-I107</f>
        <v>#N/A</v>
      </c>
      <c r="K108" s="208"/>
      <c r="L108" s="209"/>
      <c r="M108" s="210"/>
      <c r="N108" s="211"/>
      <c r="O108" s="212"/>
      <c r="P108" s="213"/>
      <c r="Q108" s="25"/>
      <c r="R108" s="214"/>
      <c r="S108" s="215"/>
      <c r="T108" s="214"/>
    </row>
    <row r="109" spans="2:20" ht="15" customHeight="1">
      <c r="B109" s="11">
        <f>IF($B$79="Row",Samples!AE31,IF($B$79="Column",Samples!AI31,""))</f>
        <v>0</v>
      </c>
      <c r="C109" s="203"/>
      <c r="D109" s="204"/>
      <c r="E109" s="205"/>
      <c r="F109" s="137" t="e">
        <f>VLOOKUP(B109,LC480_Analysis!C:F,3,0)</f>
        <v>#N/A</v>
      </c>
      <c r="G109" s="206"/>
      <c r="H109" s="141"/>
      <c r="I109" s="207"/>
      <c r="J109" s="146" t="e">
        <f>F109-I107</f>
        <v>#N/A</v>
      </c>
      <c r="K109" s="208"/>
      <c r="L109" s="209"/>
      <c r="M109" s="210"/>
      <c r="N109" s="211"/>
      <c r="O109" s="212"/>
      <c r="P109" s="213"/>
      <c r="Q109" s="25"/>
      <c r="R109" s="214"/>
      <c r="S109" s="215"/>
      <c r="T109" s="214"/>
    </row>
    <row r="110" spans="2:20" ht="15" customHeight="1">
      <c r="B110" s="11">
        <f>IF($B$79="Row",Samples!AE32,IF($B$79="Column",Samples!AI32,""))</f>
        <v>0</v>
      </c>
      <c r="C110" s="203" t="e">
        <f>VLOOKUP(D110,Samples!B:C,2,0)</f>
        <v>#N/A</v>
      </c>
      <c r="D110" s="204" t="e">
        <f>INDEX(Samples!B:J,MATCH(Analysis!B110,Samples!F:F,0),1)</f>
        <v>#N/A</v>
      </c>
      <c r="E110" s="205">
        <f>$E$78</f>
        <v>8000</v>
      </c>
      <c r="F110" s="137" t="e">
        <f>VLOOKUP(B110,LC480_Analysis!C:F,3,0)</f>
        <v>#N/A</v>
      </c>
      <c r="G110" s="206">
        <f>$G$78</f>
        <v>600</v>
      </c>
      <c r="H110" s="143"/>
      <c r="I110" s="207" t="e">
        <f>AVERAGE(F110:F112)</f>
        <v>#N/A</v>
      </c>
      <c r="J110" s="144" t="e">
        <f>F110-I110</f>
        <v>#N/A</v>
      </c>
      <c r="K110" s="208" t="e">
        <f>(I110-$D$57)/$D$59</f>
        <v>#N/A</v>
      </c>
      <c r="L110" s="209" t="e">
        <f>10^K110</f>
        <v>#N/A</v>
      </c>
      <c r="M110" s="210" t="e">
        <f>L110*(452/G110)</f>
        <v>#N/A</v>
      </c>
      <c r="N110" s="211" t="e">
        <f>M110*E110</f>
        <v>#N/A</v>
      </c>
      <c r="O110" s="212" t="e">
        <f>N110/1000</f>
        <v>#N/A</v>
      </c>
      <c r="P110" s="213" t="e">
        <f>((O110*10^-12)*(G110*617.9))*10^-6*10^9*10^3</f>
        <v>#N/A</v>
      </c>
      <c r="Q110" s="25"/>
      <c r="R110" s="214">
        <f>$R$76</f>
        <v>0.87</v>
      </c>
      <c r="S110" s="215" t="e">
        <f>O110*R110</f>
        <v>#N/A</v>
      </c>
      <c r="T110" s="214" t="e">
        <f>((S110*10^-12)*(G110*617.9))*10^-6*10^9*10^3</f>
        <v>#N/A</v>
      </c>
    </row>
    <row r="111" spans="2:20" ht="15" customHeight="1">
      <c r="B111" s="11">
        <f>IF($B$79="Row",Samples!AE33,IF($B$79="Column",Samples!AI33,""))</f>
        <v>0</v>
      </c>
      <c r="C111" s="203"/>
      <c r="D111" s="204"/>
      <c r="E111" s="205"/>
      <c r="F111" s="137" t="e">
        <f>VLOOKUP(B111,LC480_Analysis!C:F,3,0)</f>
        <v>#N/A</v>
      </c>
      <c r="G111" s="206"/>
      <c r="H111" s="140"/>
      <c r="I111" s="207"/>
      <c r="J111" s="145" t="e">
        <f>F111-I110</f>
        <v>#N/A</v>
      </c>
      <c r="K111" s="208"/>
      <c r="L111" s="209"/>
      <c r="M111" s="210"/>
      <c r="N111" s="211"/>
      <c r="O111" s="212"/>
      <c r="P111" s="213"/>
      <c r="Q111" s="25"/>
      <c r="R111" s="214"/>
      <c r="S111" s="215"/>
      <c r="T111" s="214"/>
    </row>
    <row r="112" spans="2:20" ht="15" customHeight="1">
      <c r="B112" s="11">
        <f>IF($B$79="Row",Samples!AE34,IF($B$79="Column",Samples!AI34,""))</f>
        <v>0</v>
      </c>
      <c r="C112" s="203"/>
      <c r="D112" s="204"/>
      <c r="E112" s="205"/>
      <c r="F112" s="137" t="e">
        <f>VLOOKUP(B112,LC480_Analysis!C:F,3,0)</f>
        <v>#N/A</v>
      </c>
      <c r="G112" s="206"/>
      <c r="H112" s="141"/>
      <c r="I112" s="207"/>
      <c r="J112" s="146" t="e">
        <f>F112-I110</f>
        <v>#N/A</v>
      </c>
      <c r="K112" s="208"/>
      <c r="L112" s="209"/>
      <c r="M112" s="210"/>
      <c r="N112" s="211"/>
      <c r="O112" s="212"/>
      <c r="P112" s="213"/>
      <c r="Q112" s="25"/>
      <c r="R112" s="214"/>
      <c r="S112" s="215"/>
      <c r="T112" s="214"/>
    </row>
    <row r="113" spans="2:20" ht="15" customHeight="1">
      <c r="B113" s="11">
        <f>IF($B$79="Row",Samples!AE35,IF($B$79="Column",Samples!AI35,""))</f>
        <v>0</v>
      </c>
      <c r="C113" s="203" t="e">
        <f>VLOOKUP(D113,Samples!B:C,2,0)</f>
        <v>#N/A</v>
      </c>
      <c r="D113" s="204" t="e">
        <f>INDEX(Samples!B:J,MATCH(Analysis!B113,Samples!F:F,0),1)</f>
        <v>#N/A</v>
      </c>
      <c r="E113" s="205">
        <f>$E$78</f>
        <v>8000</v>
      </c>
      <c r="F113" s="137" t="e">
        <f>VLOOKUP(B113,LC480_Analysis!C:F,3,0)</f>
        <v>#N/A</v>
      </c>
      <c r="G113" s="206">
        <f>$G$78</f>
        <v>600</v>
      </c>
      <c r="H113" s="143"/>
      <c r="I113" s="207" t="e">
        <f>AVERAGE(F113:F115)</f>
        <v>#N/A</v>
      </c>
      <c r="J113" s="144" t="e">
        <f>F113-I113</f>
        <v>#N/A</v>
      </c>
      <c r="K113" s="208" t="e">
        <f>(I113-$D$57)/$D$59</f>
        <v>#N/A</v>
      </c>
      <c r="L113" s="209" t="e">
        <f>10^K113</f>
        <v>#N/A</v>
      </c>
      <c r="M113" s="210" t="e">
        <f>L113*(452/G113)</f>
        <v>#N/A</v>
      </c>
      <c r="N113" s="211" t="e">
        <f>M113*E113</f>
        <v>#N/A</v>
      </c>
      <c r="O113" s="212" t="e">
        <f>N113/1000</f>
        <v>#N/A</v>
      </c>
      <c r="P113" s="213" t="e">
        <f>((O113*10^-12)*(G113*617.9))*10^-6*10^9*10^3</f>
        <v>#N/A</v>
      </c>
      <c r="Q113" s="25"/>
      <c r="R113" s="214">
        <f>$R$76</f>
        <v>0.87</v>
      </c>
      <c r="S113" s="215" t="e">
        <f>O113*R113</f>
        <v>#N/A</v>
      </c>
      <c r="T113" s="214" t="e">
        <f>((S113*10^-12)*(G113*617.9))*10^-6*10^9*10^3</f>
        <v>#N/A</v>
      </c>
    </row>
    <row r="114" spans="2:20" ht="15" customHeight="1">
      <c r="B114" s="11">
        <f>IF($B$79="Row",Samples!AE36,IF($B$79="Column",Samples!AI36,""))</f>
        <v>0</v>
      </c>
      <c r="C114" s="203"/>
      <c r="D114" s="204"/>
      <c r="E114" s="205"/>
      <c r="F114" s="137" t="e">
        <f>VLOOKUP(B114,LC480_Analysis!C:F,3,0)</f>
        <v>#N/A</v>
      </c>
      <c r="G114" s="206"/>
      <c r="H114" s="140"/>
      <c r="I114" s="207"/>
      <c r="J114" s="145" t="e">
        <f>F114-I113</f>
        <v>#N/A</v>
      </c>
      <c r="K114" s="208"/>
      <c r="L114" s="209"/>
      <c r="M114" s="210"/>
      <c r="N114" s="211"/>
      <c r="O114" s="212"/>
      <c r="P114" s="213"/>
      <c r="Q114" s="25"/>
      <c r="R114" s="214"/>
      <c r="S114" s="215"/>
      <c r="T114" s="214"/>
    </row>
    <row r="115" spans="2:20" ht="15" customHeight="1">
      <c r="B115" s="11">
        <f>IF($B$79="Row",Samples!AE37,IF($B$79="Column",Samples!AI37,""))</f>
        <v>0</v>
      </c>
      <c r="C115" s="203"/>
      <c r="D115" s="204"/>
      <c r="E115" s="205"/>
      <c r="F115" s="137" t="e">
        <f>VLOOKUP(B115,LC480_Analysis!C:F,3,0)</f>
        <v>#N/A</v>
      </c>
      <c r="G115" s="206"/>
      <c r="H115" s="141"/>
      <c r="I115" s="207"/>
      <c r="J115" s="146" t="e">
        <f>F115-I113</f>
        <v>#N/A</v>
      </c>
      <c r="K115" s="208"/>
      <c r="L115" s="209"/>
      <c r="M115" s="210"/>
      <c r="N115" s="211"/>
      <c r="O115" s="212"/>
      <c r="P115" s="213"/>
      <c r="Q115" s="25"/>
      <c r="R115" s="214"/>
      <c r="S115" s="215"/>
      <c r="T115" s="214"/>
    </row>
    <row r="116" spans="2:20" ht="15" customHeight="1">
      <c r="B116" s="11">
        <f>IF($B$79="Row",Samples!AE38,IF($B$79="Column",Samples!AI38,""))</f>
        <v>0</v>
      </c>
      <c r="C116" s="203" t="e">
        <f>VLOOKUP(D116,Samples!B:C,2,0)</f>
        <v>#N/A</v>
      </c>
      <c r="D116" s="204" t="e">
        <f>INDEX(Samples!B:J,MATCH(Analysis!B116,Samples!F:F,0),1)</f>
        <v>#N/A</v>
      </c>
      <c r="E116" s="205">
        <f>$E$78</f>
        <v>8000</v>
      </c>
      <c r="F116" s="137" t="e">
        <f>VLOOKUP(B116,LC480_Analysis!C:F,3,0)</f>
        <v>#N/A</v>
      </c>
      <c r="G116" s="206">
        <f>$G$78</f>
        <v>600</v>
      </c>
      <c r="H116" s="143"/>
      <c r="I116" s="207" t="e">
        <f>AVERAGE(F116:F118)</f>
        <v>#N/A</v>
      </c>
      <c r="J116" s="144" t="e">
        <f>F116-I116</f>
        <v>#N/A</v>
      </c>
      <c r="K116" s="208" t="e">
        <f>(I116-$D$57)/$D$59</f>
        <v>#N/A</v>
      </c>
      <c r="L116" s="209" t="e">
        <f>10^K116</f>
        <v>#N/A</v>
      </c>
      <c r="M116" s="210" t="e">
        <f>L116*(452/G116)</f>
        <v>#N/A</v>
      </c>
      <c r="N116" s="211" t="e">
        <f>M116*E116</f>
        <v>#N/A</v>
      </c>
      <c r="O116" s="212" t="e">
        <f>N116/1000</f>
        <v>#N/A</v>
      </c>
      <c r="P116" s="213" t="e">
        <f>((O116*10^-12)*(G116*617.9))*10^-6*10^9*10^3</f>
        <v>#N/A</v>
      </c>
      <c r="Q116" s="25"/>
      <c r="R116" s="214">
        <f>$R$76</f>
        <v>0.87</v>
      </c>
      <c r="S116" s="215" t="e">
        <f>O116*R116</f>
        <v>#N/A</v>
      </c>
      <c r="T116" s="214" t="e">
        <f>((S116*10^-12)*(G116*617.9))*10^-6*10^9*10^3</f>
        <v>#N/A</v>
      </c>
    </row>
    <row r="117" spans="2:20" ht="15" customHeight="1">
      <c r="B117" s="11">
        <f>IF($B$79="Row",Samples!AE39,IF($B$79="Column",Samples!AI39,""))</f>
        <v>0</v>
      </c>
      <c r="C117" s="203"/>
      <c r="D117" s="204"/>
      <c r="E117" s="205"/>
      <c r="F117" s="137" t="e">
        <f>VLOOKUP(B117,LC480_Analysis!C:F,3,0)</f>
        <v>#N/A</v>
      </c>
      <c r="G117" s="206"/>
      <c r="H117" s="140"/>
      <c r="I117" s="207"/>
      <c r="J117" s="145" t="e">
        <f>F117-I116</f>
        <v>#N/A</v>
      </c>
      <c r="K117" s="208"/>
      <c r="L117" s="209"/>
      <c r="M117" s="210"/>
      <c r="N117" s="211"/>
      <c r="O117" s="212"/>
      <c r="P117" s="213"/>
      <c r="Q117" s="25"/>
      <c r="R117" s="214"/>
      <c r="S117" s="215"/>
      <c r="T117" s="214"/>
    </row>
    <row r="118" spans="2:20" ht="15" customHeight="1">
      <c r="B118" s="11">
        <f>IF($B$79="Row",Samples!AE40,IF($B$79="Column",Samples!AI40,""))</f>
        <v>0</v>
      </c>
      <c r="C118" s="203"/>
      <c r="D118" s="204"/>
      <c r="E118" s="205"/>
      <c r="F118" s="137" t="e">
        <f>VLOOKUP(B118,LC480_Analysis!C:F,3,0)</f>
        <v>#N/A</v>
      </c>
      <c r="G118" s="206"/>
      <c r="H118" s="141"/>
      <c r="I118" s="207"/>
      <c r="J118" s="146" t="e">
        <f>F118-I116</f>
        <v>#N/A</v>
      </c>
      <c r="K118" s="208"/>
      <c r="L118" s="209"/>
      <c r="M118" s="210"/>
      <c r="N118" s="211"/>
      <c r="O118" s="212"/>
      <c r="P118" s="213"/>
      <c r="Q118" s="25"/>
      <c r="R118" s="214"/>
      <c r="S118" s="215"/>
      <c r="T118" s="214"/>
    </row>
    <row r="119" spans="2:20" ht="15" customHeight="1">
      <c r="B119" s="11">
        <f>IF($B$79="Row",Samples!AE41,IF($B$79="Column",Samples!AI41,""))</f>
        <v>0</v>
      </c>
      <c r="C119" s="203" t="e">
        <f>VLOOKUP(D119,Samples!B:C,2,0)</f>
        <v>#N/A</v>
      </c>
      <c r="D119" s="204" t="e">
        <f>INDEX(Samples!B:J,MATCH(Analysis!B119,Samples!F:F,0),1)</f>
        <v>#N/A</v>
      </c>
      <c r="E119" s="205">
        <f>$E$78</f>
        <v>8000</v>
      </c>
      <c r="F119" s="137" t="e">
        <f>VLOOKUP(B119,LC480_Analysis!C:F,3,0)</f>
        <v>#N/A</v>
      </c>
      <c r="G119" s="206">
        <f>$G$78</f>
        <v>600</v>
      </c>
      <c r="H119" s="143"/>
      <c r="I119" s="207" t="e">
        <f>AVERAGE(F119:F121)</f>
        <v>#N/A</v>
      </c>
      <c r="J119" s="144" t="e">
        <f>F119-I119</f>
        <v>#N/A</v>
      </c>
      <c r="K119" s="208" t="e">
        <f>(I119-$D$57)/$D$59</f>
        <v>#N/A</v>
      </c>
      <c r="L119" s="209" t="e">
        <f>10^K119</f>
        <v>#N/A</v>
      </c>
      <c r="M119" s="210" t="e">
        <f>L119*(452/G119)</f>
        <v>#N/A</v>
      </c>
      <c r="N119" s="211" t="e">
        <f>M119*E119</f>
        <v>#N/A</v>
      </c>
      <c r="O119" s="212" t="e">
        <f>N119/1000</f>
        <v>#N/A</v>
      </c>
      <c r="P119" s="213" t="e">
        <f>((O119*10^-12)*(G119*617.9))*10^-6*10^9*10^3</f>
        <v>#N/A</v>
      </c>
      <c r="Q119" s="25"/>
      <c r="R119" s="214">
        <f>$R$76</f>
        <v>0.87</v>
      </c>
      <c r="S119" s="215" t="e">
        <f>O119*R119</f>
        <v>#N/A</v>
      </c>
      <c r="T119" s="214" t="e">
        <f>((S119*10^-12)*(G119*617.9))*10^-6*10^9*10^3</f>
        <v>#N/A</v>
      </c>
    </row>
    <row r="120" spans="2:20" ht="15" customHeight="1">
      <c r="B120" s="11">
        <f>IF($B$79="Row",Samples!AE42,IF($B$79="Column",Samples!AI42,""))</f>
        <v>0</v>
      </c>
      <c r="C120" s="203"/>
      <c r="D120" s="204"/>
      <c r="E120" s="205"/>
      <c r="F120" s="137" t="e">
        <f>VLOOKUP(B120,LC480_Analysis!C:F,3,0)</f>
        <v>#N/A</v>
      </c>
      <c r="G120" s="206"/>
      <c r="H120" s="140"/>
      <c r="I120" s="207"/>
      <c r="J120" s="145" t="e">
        <f>F120-I119</f>
        <v>#N/A</v>
      </c>
      <c r="K120" s="208"/>
      <c r="L120" s="209"/>
      <c r="M120" s="210"/>
      <c r="N120" s="211"/>
      <c r="O120" s="212"/>
      <c r="P120" s="213"/>
      <c r="Q120" s="25"/>
      <c r="R120" s="214"/>
      <c r="S120" s="215"/>
      <c r="T120" s="214"/>
    </row>
    <row r="121" spans="2:20" ht="15" customHeight="1">
      <c r="B121" s="11">
        <f>IF($B$79="Row",Samples!AE43,IF($B$79="Column",Samples!AI43,""))</f>
        <v>0</v>
      </c>
      <c r="C121" s="203"/>
      <c r="D121" s="204"/>
      <c r="E121" s="205"/>
      <c r="F121" s="137" t="e">
        <f>VLOOKUP(B121,LC480_Analysis!C:F,3,0)</f>
        <v>#N/A</v>
      </c>
      <c r="G121" s="206"/>
      <c r="H121" s="141"/>
      <c r="I121" s="207"/>
      <c r="J121" s="146" t="e">
        <f>F121-I119</f>
        <v>#N/A</v>
      </c>
      <c r="K121" s="208"/>
      <c r="L121" s="209"/>
      <c r="M121" s="210"/>
      <c r="N121" s="211"/>
      <c r="O121" s="212"/>
      <c r="P121" s="213"/>
      <c r="Q121" s="25"/>
      <c r="R121" s="214"/>
      <c r="S121" s="215"/>
      <c r="T121" s="214"/>
    </row>
    <row r="122" spans="2:20" ht="15" customHeight="1">
      <c r="B122" s="11">
        <f>IF($B$79="Row",Samples!AE44,IF($B$79="Column",Samples!AI44,""))</f>
        <v>0</v>
      </c>
      <c r="C122" s="203" t="e">
        <f>VLOOKUP(D122,Samples!B:C,2,0)</f>
        <v>#N/A</v>
      </c>
      <c r="D122" s="204" t="e">
        <f>INDEX(Samples!B:J,MATCH(Analysis!B122,Samples!F:F,0),1)</f>
        <v>#N/A</v>
      </c>
      <c r="E122" s="205">
        <f>$E$78</f>
        <v>8000</v>
      </c>
      <c r="F122" s="137" t="e">
        <f>VLOOKUP(B122,LC480_Analysis!C:F,3,0)</f>
        <v>#N/A</v>
      </c>
      <c r="G122" s="206">
        <f>$G$78</f>
        <v>600</v>
      </c>
      <c r="H122" s="143"/>
      <c r="I122" s="207" t="e">
        <f>AVERAGE(F122:F124)</f>
        <v>#N/A</v>
      </c>
      <c r="J122" s="144" t="e">
        <f>F122-I122</f>
        <v>#N/A</v>
      </c>
      <c r="K122" s="208" t="e">
        <f>(I122-$D$57)/$D$59</f>
        <v>#N/A</v>
      </c>
      <c r="L122" s="209" t="e">
        <f>10^K122</f>
        <v>#N/A</v>
      </c>
      <c r="M122" s="210" t="e">
        <f>L122*(452/G122)</f>
        <v>#N/A</v>
      </c>
      <c r="N122" s="211" t="e">
        <f>M122*E122</f>
        <v>#N/A</v>
      </c>
      <c r="O122" s="212" t="e">
        <f>N122/1000</f>
        <v>#N/A</v>
      </c>
      <c r="P122" s="213" t="e">
        <f>((O122*10^-12)*(G122*617.9))*10^-6*10^9*10^3</f>
        <v>#N/A</v>
      </c>
      <c r="Q122" s="25"/>
      <c r="R122" s="214">
        <f>$R$76</f>
        <v>0.87</v>
      </c>
      <c r="S122" s="215" t="e">
        <f>O122*R122</f>
        <v>#N/A</v>
      </c>
      <c r="T122" s="214" t="e">
        <f>((S122*10^-12)*(G122*617.9))*10^-6*10^9*10^3</f>
        <v>#N/A</v>
      </c>
    </row>
    <row r="123" spans="2:20" ht="15" customHeight="1">
      <c r="B123" s="11">
        <f>IF($B$79="Row",Samples!AE45,IF($B$79="Column",Samples!AI45,""))</f>
        <v>0</v>
      </c>
      <c r="C123" s="203"/>
      <c r="D123" s="204"/>
      <c r="E123" s="205"/>
      <c r="F123" s="137" t="e">
        <f>VLOOKUP(B123,LC480_Analysis!C:F,3,0)</f>
        <v>#N/A</v>
      </c>
      <c r="G123" s="206"/>
      <c r="H123" s="140"/>
      <c r="I123" s="207"/>
      <c r="J123" s="145" t="e">
        <f>F123-I122</f>
        <v>#N/A</v>
      </c>
      <c r="K123" s="208"/>
      <c r="L123" s="209"/>
      <c r="M123" s="210"/>
      <c r="N123" s="211"/>
      <c r="O123" s="212"/>
      <c r="P123" s="213"/>
      <c r="Q123" s="25"/>
      <c r="R123" s="214"/>
      <c r="S123" s="215"/>
      <c r="T123" s="214"/>
    </row>
    <row r="124" spans="2:20" ht="15" customHeight="1">
      <c r="B124" s="11">
        <f>IF($B$79="Row",Samples!AE46,IF($B$79="Column",Samples!AI46,""))</f>
        <v>0</v>
      </c>
      <c r="C124" s="203"/>
      <c r="D124" s="204"/>
      <c r="E124" s="205"/>
      <c r="F124" s="137" t="e">
        <f>VLOOKUP(B124,LC480_Analysis!C:F,3,0)</f>
        <v>#N/A</v>
      </c>
      <c r="G124" s="206"/>
      <c r="H124" s="141"/>
      <c r="I124" s="207"/>
      <c r="J124" s="146" t="e">
        <f>F124-I122</f>
        <v>#N/A</v>
      </c>
      <c r="K124" s="208"/>
      <c r="L124" s="209"/>
      <c r="M124" s="210"/>
      <c r="N124" s="211"/>
      <c r="O124" s="212"/>
      <c r="P124" s="213"/>
      <c r="Q124" s="25"/>
      <c r="R124" s="214"/>
      <c r="S124" s="215"/>
      <c r="T124" s="214"/>
    </row>
    <row r="125" spans="2:20" ht="15" customHeight="1">
      <c r="B125" s="11">
        <f>IF($B$79="Row",Samples!AE47,IF($B$79="Column",Samples!AI47,""))</f>
        <v>0</v>
      </c>
      <c r="C125" s="203" t="e">
        <f>VLOOKUP(D125,Samples!B:C,2,0)</f>
        <v>#N/A</v>
      </c>
      <c r="D125" s="204" t="e">
        <f>INDEX(Samples!B:J,MATCH(Analysis!B125,Samples!F:F,0),1)</f>
        <v>#N/A</v>
      </c>
      <c r="E125" s="205">
        <f>$E$78</f>
        <v>8000</v>
      </c>
      <c r="F125" s="137" t="e">
        <f>VLOOKUP(B125,LC480_Analysis!C:F,3,0)</f>
        <v>#N/A</v>
      </c>
      <c r="G125" s="206">
        <f>$G$78</f>
        <v>600</v>
      </c>
      <c r="H125" s="143"/>
      <c r="I125" s="207" t="e">
        <f>AVERAGE(F125:F127)</f>
        <v>#N/A</v>
      </c>
      <c r="J125" s="144" t="e">
        <f>F125-I125</f>
        <v>#N/A</v>
      </c>
      <c r="K125" s="208" t="e">
        <f>(I125-$D$57)/$D$59</f>
        <v>#N/A</v>
      </c>
      <c r="L125" s="209" t="e">
        <f>10^K125</f>
        <v>#N/A</v>
      </c>
      <c r="M125" s="210" t="e">
        <f>L125*(452/G125)</f>
        <v>#N/A</v>
      </c>
      <c r="N125" s="211" t="e">
        <f>M125*E125</f>
        <v>#N/A</v>
      </c>
      <c r="O125" s="212" t="e">
        <f>N125/1000</f>
        <v>#N/A</v>
      </c>
      <c r="P125" s="213" t="e">
        <f>((O125*10^-12)*(G125*617.9))*10^-6*10^9*10^3</f>
        <v>#N/A</v>
      </c>
      <c r="Q125" s="25"/>
      <c r="R125" s="214">
        <f>$R$76</f>
        <v>0.87</v>
      </c>
      <c r="S125" s="215" t="e">
        <f>O125*R125</f>
        <v>#N/A</v>
      </c>
      <c r="T125" s="214" t="e">
        <f>((S125*10^-12)*(G125*617.9))*10^-6*10^9*10^3</f>
        <v>#N/A</v>
      </c>
    </row>
    <row r="126" spans="2:20" ht="15" customHeight="1">
      <c r="B126" s="11">
        <f>IF($B$79="Row",Samples!AE48,IF($B$79="Column",Samples!AI48,""))</f>
        <v>0</v>
      </c>
      <c r="C126" s="203"/>
      <c r="D126" s="204"/>
      <c r="E126" s="205"/>
      <c r="F126" s="137" t="e">
        <f>VLOOKUP(B126,LC480_Analysis!C:F,3,0)</f>
        <v>#N/A</v>
      </c>
      <c r="G126" s="206"/>
      <c r="H126" s="140"/>
      <c r="I126" s="207"/>
      <c r="J126" s="145" t="e">
        <f>F126-I125</f>
        <v>#N/A</v>
      </c>
      <c r="K126" s="208"/>
      <c r="L126" s="209"/>
      <c r="M126" s="210"/>
      <c r="N126" s="211"/>
      <c r="O126" s="212"/>
      <c r="P126" s="213"/>
      <c r="Q126" s="25"/>
      <c r="R126" s="214"/>
      <c r="S126" s="215"/>
      <c r="T126" s="214"/>
    </row>
    <row r="127" spans="2:20" ht="15" customHeight="1">
      <c r="B127" s="11">
        <f>IF($B$79="Row",Samples!AE49,IF($B$79="Column",Samples!AI49,""))</f>
        <v>0</v>
      </c>
      <c r="C127" s="203"/>
      <c r="D127" s="204"/>
      <c r="E127" s="205"/>
      <c r="F127" s="137" t="e">
        <f>VLOOKUP(B127,LC480_Analysis!C:F,3,0)</f>
        <v>#N/A</v>
      </c>
      <c r="G127" s="206"/>
      <c r="H127" s="141"/>
      <c r="I127" s="207"/>
      <c r="J127" s="146" t="e">
        <f>F127-I125</f>
        <v>#N/A</v>
      </c>
      <c r="K127" s="208"/>
      <c r="L127" s="209"/>
      <c r="M127" s="210"/>
      <c r="N127" s="211"/>
      <c r="O127" s="212"/>
      <c r="P127" s="213"/>
      <c r="Q127" s="25"/>
      <c r="R127" s="214"/>
      <c r="S127" s="215"/>
      <c r="T127" s="214"/>
    </row>
    <row r="128" spans="2:20" ht="15" customHeight="1">
      <c r="B128" s="11">
        <f>IF($B$79="Row",Samples!AE50,IF($B$79="Column",Samples!AI50,""))</f>
        <v>0</v>
      </c>
      <c r="C128" s="203" t="e">
        <f>VLOOKUP(D128,Samples!B:C,2,0)</f>
        <v>#N/A</v>
      </c>
      <c r="D128" s="204" t="e">
        <f>INDEX(Samples!B:J,MATCH(Analysis!B128,Samples!F:F,0),1)</f>
        <v>#N/A</v>
      </c>
      <c r="E128" s="205">
        <f>$E$78</f>
        <v>8000</v>
      </c>
      <c r="F128" s="137" t="e">
        <f>VLOOKUP(B128,LC480_Analysis!C:F,3,0)</f>
        <v>#N/A</v>
      </c>
      <c r="G128" s="206">
        <f>$G$78</f>
        <v>600</v>
      </c>
      <c r="H128" s="143"/>
      <c r="I128" s="207" t="e">
        <f>AVERAGE(F128:F130)</f>
        <v>#N/A</v>
      </c>
      <c r="J128" s="144" t="e">
        <f>F128-I128</f>
        <v>#N/A</v>
      </c>
      <c r="K128" s="208" t="e">
        <f>(I128-$D$57)/$D$59</f>
        <v>#N/A</v>
      </c>
      <c r="L128" s="209" t="e">
        <f>10^K128</f>
        <v>#N/A</v>
      </c>
      <c r="M128" s="210" t="e">
        <f>L128*(452/G128)</f>
        <v>#N/A</v>
      </c>
      <c r="N128" s="211" t="e">
        <f>M128*E128</f>
        <v>#N/A</v>
      </c>
      <c r="O128" s="212" t="e">
        <f>N128/1000</f>
        <v>#N/A</v>
      </c>
      <c r="P128" s="213" t="e">
        <f>((O128*10^-12)*(G128*617.9))*10^-6*10^9*10^3</f>
        <v>#N/A</v>
      </c>
      <c r="Q128" s="25"/>
      <c r="R128" s="214">
        <f>$R$76</f>
        <v>0.87</v>
      </c>
      <c r="S128" s="215" t="e">
        <f>O128*R128</f>
        <v>#N/A</v>
      </c>
      <c r="T128" s="214" t="e">
        <f>((S128*10^-12)*(G128*617.9))*10^-6*10^9*10^3</f>
        <v>#N/A</v>
      </c>
    </row>
    <row r="129" spans="2:20" ht="15" customHeight="1">
      <c r="B129" s="11">
        <f>IF($B$79="Row",Samples!AE51,IF($B$79="Column",Samples!AI51,""))</f>
        <v>0</v>
      </c>
      <c r="C129" s="203"/>
      <c r="D129" s="204"/>
      <c r="E129" s="205"/>
      <c r="F129" s="137" t="e">
        <f>VLOOKUP(B129,LC480_Analysis!C:F,3,0)</f>
        <v>#N/A</v>
      </c>
      <c r="G129" s="206"/>
      <c r="H129" s="140"/>
      <c r="I129" s="207"/>
      <c r="J129" s="145" t="e">
        <f>F129-I128</f>
        <v>#N/A</v>
      </c>
      <c r="K129" s="208"/>
      <c r="L129" s="209"/>
      <c r="M129" s="210"/>
      <c r="N129" s="211"/>
      <c r="O129" s="212"/>
      <c r="P129" s="213"/>
      <c r="Q129" s="25"/>
      <c r="R129" s="214"/>
      <c r="S129" s="215"/>
      <c r="T129" s="214"/>
    </row>
    <row r="130" spans="2:20" ht="15" customHeight="1">
      <c r="B130" s="11">
        <f>IF($B$79="Row",Samples!AE52,IF($B$79="Column",Samples!AI52,""))</f>
        <v>0</v>
      </c>
      <c r="C130" s="203"/>
      <c r="D130" s="204"/>
      <c r="E130" s="205"/>
      <c r="F130" s="137" t="e">
        <f>VLOOKUP(B130,LC480_Analysis!C:F,3,0)</f>
        <v>#N/A</v>
      </c>
      <c r="G130" s="206"/>
      <c r="H130" s="141"/>
      <c r="I130" s="207"/>
      <c r="J130" s="146" t="e">
        <f>F130-I128</f>
        <v>#N/A</v>
      </c>
      <c r="K130" s="208"/>
      <c r="L130" s="209"/>
      <c r="M130" s="210"/>
      <c r="N130" s="211"/>
      <c r="O130" s="212"/>
      <c r="P130" s="213"/>
      <c r="Q130" s="25"/>
      <c r="R130" s="214"/>
      <c r="S130" s="215"/>
      <c r="T130" s="214"/>
    </row>
    <row r="131" spans="2:20" ht="15" customHeight="1">
      <c r="B131" s="11">
        <f>IF($B$79="Row",Samples!AE53,IF($B$79="Column",Samples!AI53,""))</f>
        <v>0</v>
      </c>
      <c r="C131" s="203" t="e">
        <f>VLOOKUP(D131,Samples!B:C,2,0)</f>
        <v>#N/A</v>
      </c>
      <c r="D131" s="204" t="e">
        <f>INDEX(Samples!B:J,MATCH(Analysis!B131,Samples!F:F,0),1)</f>
        <v>#N/A</v>
      </c>
      <c r="E131" s="205">
        <f>$E$78</f>
        <v>8000</v>
      </c>
      <c r="F131" s="137" t="e">
        <f>VLOOKUP(B131,LC480_Analysis!C:F,3,0)</f>
        <v>#N/A</v>
      </c>
      <c r="G131" s="206">
        <f>$G$78</f>
        <v>600</v>
      </c>
      <c r="H131" s="143"/>
      <c r="I131" s="207" t="e">
        <f>AVERAGE(F131:F133)</f>
        <v>#N/A</v>
      </c>
      <c r="J131" s="144" t="e">
        <f>F131-I131</f>
        <v>#N/A</v>
      </c>
      <c r="K131" s="208" t="e">
        <f>(I131-$D$57)/$D$59</f>
        <v>#N/A</v>
      </c>
      <c r="L131" s="209" t="e">
        <f>10^K131</f>
        <v>#N/A</v>
      </c>
      <c r="M131" s="210" t="e">
        <f>L131*(452/G131)</f>
        <v>#N/A</v>
      </c>
      <c r="N131" s="211" t="e">
        <f>M131*E131</f>
        <v>#N/A</v>
      </c>
      <c r="O131" s="212" t="e">
        <f>N131/1000</f>
        <v>#N/A</v>
      </c>
      <c r="P131" s="213" t="e">
        <f>((O131*10^-12)*(G131*617.9))*10^-6*10^9*10^3</f>
        <v>#N/A</v>
      </c>
      <c r="Q131" s="25"/>
      <c r="R131" s="214">
        <f>$R$76</f>
        <v>0.87</v>
      </c>
      <c r="S131" s="215" t="e">
        <f>O131*R131</f>
        <v>#N/A</v>
      </c>
      <c r="T131" s="214" t="e">
        <f>((S131*10^-12)*(G131*617.9))*10^-6*10^9*10^3</f>
        <v>#N/A</v>
      </c>
    </row>
    <row r="132" spans="2:20" ht="15" customHeight="1">
      <c r="B132" s="11">
        <f>IF($B$79="Row",Samples!AE54,IF($B$79="Column",Samples!AI54,""))</f>
        <v>0</v>
      </c>
      <c r="C132" s="203"/>
      <c r="D132" s="204"/>
      <c r="E132" s="205"/>
      <c r="F132" s="137" t="e">
        <f>VLOOKUP(B132,LC480_Analysis!C:F,3,0)</f>
        <v>#N/A</v>
      </c>
      <c r="G132" s="206"/>
      <c r="H132" s="140"/>
      <c r="I132" s="207"/>
      <c r="J132" s="145" t="e">
        <f>F132-I131</f>
        <v>#N/A</v>
      </c>
      <c r="K132" s="208"/>
      <c r="L132" s="209"/>
      <c r="M132" s="210"/>
      <c r="N132" s="211"/>
      <c r="O132" s="212"/>
      <c r="P132" s="213"/>
      <c r="Q132" s="25"/>
      <c r="R132" s="214"/>
      <c r="S132" s="215"/>
      <c r="T132" s="214"/>
    </row>
    <row r="133" spans="2:20" ht="15" customHeight="1">
      <c r="B133" s="11">
        <f>IF($B$79="Row",Samples!AE55,IF($B$79="Column",Samples!AI55,""))</f>
        <v>0</v>
      </c>
      <c r="C133" s="203"/>
      <c r="D133" s="204"/>
      <c r="E133" s="205"/>
      <c r="F133" s="137" t="e">
        <f>VLOOKUP(B133,LC480_Analysis!C:F,3,0)</f>
        <v>#N/A</v>
      </c>
      <c r="G133" s="206"/>
      <c r="H133" s="141"/>
      <c r="I133" s="207"/>
      <c r="J133" s="146" t="e">
        <f>F133-I131</f>
        <v>#N/A</v>
      </c>
      <c r="K133" s="208"/>
      <c r="L133" s="209"/>
      <c r="M133" s="210"/>
      <c r="N133" s="211"/>
      <c r="O133" s="212"/>
      <c r="P133" s="213"/>
      <c r="Q133" s="25"/>
      <c r="R133" s="214"/>
      <c r="S133" s="215"/>
      <c r="T133" s="214"/>
    </row>
    <row r="134" spans="2:20" ht="15" customHeight="1">
      <c r="B134" s="11">
        <f>IF($B$79="Row",Samples!AE56,IF($B$79="Column",Samples!AI56,""))</f>
        <v>0</v>
      </c>
      <c r="C134" s="203" t="e">
        <f>VLOOKUP(D134,Samples!B:C,2,0)</f>
        <v>#N/A</v>
      </c>
      <c r="D134" s="204" t="e">
        <f>INDEX(Samples!B:J,MATCH(Analysis!B134,Samples!F:F,0),1)</f>
        <v>#N/A</v>
      </c>
      <c r="E134" s="205">
        <f>$E$78</f>
        <v>8000</v>
      </c>
      <c r="F134" s="137" t="e">
        <f>VLOOKUP(B134,LC480_Analysis!C:F,3,0)</f>
        <v>#N/A</v>
      </c>
      <c r="G134" s="206">
        <f>$G$78</f>
        <v>600</v>
      </c>
      <c r="H134" s="143"/>
      <c r="I134" s="207" t="e">
        <f>AVERAGE(F134:F136)</f>
        <v>#N/A</v>
      </c>
      <c r="J134" s="144" t="e">
        <f>F134-I134</f>
        <v>#N/A</v>
      </c>
      <c r="K134" s="208" t="e">
        <f>(I134-$D$57)/$D$59</f>
        <v>#N/A</v>
      </c>
      <c r="L134" s="209" t="e">
        <f>10^K134</f>
        <v>#N/A</v>
      </c>
      <c r="M134" s="210" t="e">
        <f>L134*(452/G134)</f>
        <v>#N/A</v>
      </c>
      <c r="N134" s="211" t="e">
        <f>M134*E134</f>
        <v>#N/A</v>
      </c>
      <c r="O134" s="212" t="e">
        <f>N134/1000</f>
        <v>#N/A</v>
      </c>
      <c r="P134" s="213" t="e">
        <f>((O134*10^-12)*(G134*617.9))*10^-6*10^9*10^3</f>
        <v>#N/A</v>
      </c>
      <c r="Q134" s="25"/>
      <c r="R134" s="214">
        <f>$R$76</f>
        <v>0.87</v>
      </c>
      <c r="S134" s="215" t="e">
        <f>O134*R134</f>
        <v>#N/A</v>
      </c>
      <c r="T134" s="214" t="e">
        <f>((S134*10^-12)*(G134*617.9))*10^-6*10^9*10^3</f>
        <v>#N/A</v>
      </c>
    </row>
    <row r="135" spans="2:20" ht="15" customHeight="1">
      <c r="B135" s="11">
        <f>IF($B$79="Row",Samples!AE57,IF($B$79="Column",Samples!AI57,""))</f>
        <v>0</v>
      </c>
      <c r="C135" s="203"/>
      <c r="D135" s="204"/>
      <c r="E135" s="205"/>
      <c r="F135" s="137" t="e">
        <f>VLOOKUP(B135,LC480_Analysis!C:F,3,0)</f>
        <v>#N/A</v>
      </c>
      <c r="G135" s="206"/>
      <c r="H135" s="140"/>
      <c r="I135" s="207"/>
      <c r="J135" s="145" t="e">
        <f>F135-I134</f>
        <v>#N/A</v>
      </c>
      <c r="K135" s="208"/>
      <c r="L135" s="209"/>
      <c r="M135" s="210"/>
      <c r="N135" s="211"/>
      <c r="O135" s="212"/>
      <c r="P135" s="213"/>
      <c r="Q135" s="25"/>
      <c r="R135" s="214"/>
      <c r="S135" s="215"/>
      <c r="T135" s="214"/>
    </row>
    <row r="136" spans="2:20" ht="15" customHeight="1">
      <c r="B136" s="11">
        <f>IF($B$79="Row",Samples!AE58,IF($B$79="Column",Samples!AI58,""))</f>
        <v>0</v>
      </c>
      <c r="C136" s="203"/>
      <c r="D136" s="204"/>
      <c r="E136" s="205"/>
      <c r="F136" s="137" t="e">
        <f>VLOOKUP(B136,LC480_Analysis!C:F,3,0)</f>
        <v>#N/A</v>
      </c>
      <c r="G136" s="206"/>
      <c r="H136" s="141"/>
      <c r="I136" s="207"/>
      <c r="J136" s="146" t="e">
        <f>F136-I134</f>
        <v>#N/A</v>
      </c>
      <c r="K136" s="208"/>
      <c r="L136" s="209"/>
      <c r="M136" s="210"/>
      <c r="N136" s="211"/>
      <c r="O136" s="212"/>
      <c r="P136" s="213"/>
      <c r="Q136" s="25"/>
      <c r="R136" s="214"/>
      <c r="S136" s="215"/>
      <c r="T136" s="214"/>
    </row>
    <row r="137" spans="2:20" ht="15" customHeight="1">
      <c r="B137" s="11">
        <f>IF($B$79="Row",Samples!AE59,IF($B$79="Column",Samples!AI59,""))</f>
        <v>0</v>
      </c>
      <c r="C137" s="203" t="e">
        <f>VLOOKUP(D137,Samples!B:C,2,0)</f>
        <v>#N/A</v>
      </c>
      <c r="D137" s="204" t="e">
        <f>INDEX(Samples!B:J,MATCH(Analysis!B137,Samples!F:F,0),1)</f>
        <v>#N/A</v>
      </c>
      <c r="E137" s="205">
        <f>$E$78</f>
        <v>8000</v>
      </c>
      <c r="F137" s="137" t="e">
        <f>VLOOKUP(B137,LC480_Analysis!C:F,3,0)</f>
        <v>#N/A</v>
      </c>
      <c r="G137" s="206">
        <f>$G$78</f>
        <v>600</v>
      </c>
      <c r="H137" s="143"/>
      <c r="I137" s="207" t="e">
        <f>AVERAGE(F137:F139)</f>
        <v>#N/A</v>
      </c>
      <c r="J137" s="144" t="e">
        <f>F137-I137</f>
        <v>#N/A</v>
      </c>
      <c r="K137" s="208" t="e">
        <f>(I137-$D$57)/$D$59</f>
        <v>#N/A</v>
      </c>
      <c r="L137" s="209" t="e">
        <f>10^K137</f>
        <v>#N/A</v>
      </c>
      <c r="M137" s="210" t="e">
        <f>L137*(452/G137)</f>
        <v>#N/A</v>
      </c>
      <c r="N137" s="211" t="e">
        <f>M137*E137</f>
        <v>#N/A</v>
      </c>
      <c r="O137" s="212" t="e">
        <f>N137/1000</f>
        <v>#N/A</v>
      </c>
      <c r="P137" s="213" t="e">
        <f>((O137*10^-12)*(G137*617.9))*10^-6*10^9*10^3</f>
        <v>#N/A</v>
      </c>
      <c r="Q137" s="25"/>
      <c r="R137" s="214">
        <f>$R$76</f>
        <v>0.87</v>
      </c>
      <c r="S137" s="215" t="e">
        <f>O137*R137</f>
        <v>#N/A</v>
      </c>
      <c r="T137" s="214" t="e">
        <f>((S137*10^-12)*(G137*617.9))*10^-6*10^9*10^3</f>
        <v>#N/A</v>
      </c>
    </row>
    <row r="138" spans="2:20" ht="15" customHeight="1">
      <c r="B138" s="11">
        <f>IF($B$79="Row",Samples!AE60,IF($B$79="Column",Samples!AI60,""))</f>
        <v>0</v>
      </c>
      <c r="C138" s="203"/>
      <c r="D138" s="204"/>
      <c r="E138" s="205"/>
      <c r="F138" s="137" t="e">
        <f>VLOOKUP(B138,LC480_Analysis!C:F,3,0)</f>
        <v>#N/A</v>
      </c>
      <c r="G138" s="206"/>
      <c r="H138" s="140"/>
      <c r="I138" s="207"/>
      <c r="J138" s="145" t="e">
        <f>F138-I137</f>
        <v>#N/A</v>
      </c>
      <c r="K138" s="208"/>
      <c r="L138" s="209"/>
      <c r="M138" s="210"/>
      <c r="N138" s="211"/>
      <c r="O138" s="212"/>
      <c r="P138" s="213"/>
      <c r="Q138" s="25"/>
      <c r="R138" s="214"/>
      <c r="S138" s="215"/>
      <c r="T138" s="214"/>
    </row>
    <row r="139" spans="2:20" ht="15" customHeight="1">
      <c r="B139" s="11">
        <f>IF($B$79="Row",Samples!AE61,IF($B$79="Column",Samples!AI61,""))</f>
        <v>0</v>
      </c>
      <c r="C139" s="203"/>
      <c r="D139" s="204"/>
      <c r="E139" s="205"/>
      <c r="F139" s="137" t="e">
        <f>VLOOKUP(B139,LC480_Analysis!C:F,3,0)</f>
        <v>#N/A</v>
      </c>
      <c r="G139" s="206"/>
      <c r="H139" s="141"/>
      <c r="I139" s="207"/>
      <c r="J139" s="146" t="e">
        <f>F139-I137</f>
        <v>#N/A</v>
      </c>
      <c r="K139" s="208"/>
      <c r="L139" s="209"/>
      <c r="M139" s="210"/>
      <c r="N139" s="211"/>
      <c r="O139" s="212"/>
      <c r="P139" s="213"/>
      <c r="Q139" s="25"/>
      <c r="R139" s="214"/>
      <c r="S139" s="215"/>
      <c r="T139" s="214"/>
    </row>
    <row r="140" spans="2:20" ht="15" customHeight="1">
      <c r="B140" s="11">
        <f>IF($B$79="Row",Samples!AE62,IF($B$79="Column",Samples!AI62,""))</f>
        <v>0</v>
      </c>
      <c r="C140" s="203" t="e">
        <f>VLOOKUP(D140,Samples!B:C,2,0)</f>
        <v>#N/A</v>
      </c>
      <c r="D140" s="204" t="e">
        <f>INDEX(Samples!B:J,MATCH(Analysis!B140,Samples!F:F,0),1)</f>
        <v>#N/A</v>
      </c>
      <c r="E140" s="205">
        <f>$E$78</f>
        <v>8000</v>
      </c>
      <c r="F140" s="137" t="e">
        <f>VLOOKUP(B140,LC480_Analysis!C:F,3,0)</f>
        <v>#N/A</v>
      </c>
      <c r="G140" s="206">
        <f>$G$78</f>
        <v>600</v>
      </c>
      <c r="H140" s="143"/>
      <c r="I140" s="207" t="e">
        <f>AVERAGE(F140:F142)</f>
        <v>#N/A</v>
      </c>
      <c r="J140" s="144" t="e">
        <f>F140-I140</f>
        <v>#N/A</v>
      </c>
      <c r="K140" s="208" t="e">
        <f>(I140-$D$57)/$D$59</f>
        <v>#N/A</v>
      </c>
      <c r="L140" s="209" t="e">
        <f>10^K140</f>
        <v>#N/A</v>
      </c>
      <c r="M140" s="210" t="e">
        <f>L140*(452/G140)</f>
        <v>#N/A</v>
      </c>
      <c r="N140" s="211" t="e">
        <f>M140*E140</f>
        <v>#N/A</v>
      </c>
      <c r="O140" s="212" t="e">
        <f>N140/1000</f>
        <v>#N/A</v>
      </c>
      <c r="P140" s="213" t="e">
        <f>((O140*10^-12)*(G140*617.9))*10^-6*10^9*10^3</f>
        <v>#N/A</v>
      </c>
      <c r="Q140" s="25"/>
      <c r="R140" s="214">
        <f>$R$76</f>
        <v>0.87</v>
      </c>
      <c r="S140" s="215" t="e">
        <f>O140*R140</f>
        <v>#N/A</v>
      </c>
      <c r="T140" s="214" t="e">
        <f>((S140*10^-12)*(G140*617.9))*10^-6*10^9*10^3</f>
        <v>#N/A</v>
      </c>
    </row>
    <row r="141" spans="2:20" ht="15" customHeight="1">
      <c r="B141" s="11">
        <f>IF($B$79="Row",Samples!AE63,IF($B$79="Column",Samples!AI63,""))</f>
        <v>0</v>
      </c>
      <c r="C141" s="203"/>
      <c r="D141" s="204"/>
      <c r="E141" s="205"/>
      <c r="F141" s="137" t="e">
        <f>VLOOKUP(B141,LC480_Analysis!C:F,3,0)</f>
        <v>#N/A</v>
      </c>
      <c r="G141" s="206"/>
      <c r="H141" s="140"/>
      <c r="I141" s="207"/>
      <c r="J141" s="145" t="e">
        <f>F141-I140</f>
        <v>#N/A</v>
      </c>
      <c r="K141" s="208"/>
      <c r="L141" s="209"/>
      <c r="M141" s="210"/>
      <c r="N141" s="211"/>
      <c r="O141" s="212"/>
      <c r="P141" s="213"/>
      <c r="Q141" s="25"/>
      <c r="R141" s="214"/>
      <c r="S141" s="215"/>
      <c r="T141" s="214"/>
    </row>
    <row r="142" spans="2:20" ht="15" customHeight="1">
      <c r="B142" s="11">
        <f>IF($B$79="Row",Samples!AE64,IF($B$79="Column",Samples!AI64,""))</f>
        <v>0</v>
      </c>
      <c r="C142" s="203"/>
      <c r="D142" s="204"/>
      <c r="E142" s="205"/>
      <c r="F142" s="137" t="e">
        <f>VLOOKUP(B142,LC480_Analysis!C:F,3,0)</f>
        <v>#N/A</v>
      </c>
      <c r="G142" s="206"/>
      <c r="H142" s="141"/>
      <c r="I142" s="207"/>
      <c r="J142" s="146" t="e">
        <f>F142-I140</f>
        <v>#N/A</v>
      </c>
      <c r="K142" s="208"/>
      <c r="L142" s="209"/>
      <c r="M142" s="210"/>
      <c r="N142" s="211"/>
      <c r="O142" s="212"/>
      <c r="P142" s="213"/>
      <c r="Q142" s="25"/>
      <c r="R142" s="214"/>
      <c r="S142" s="215"/>
      <c r="T142" s="214"/>
    </row>
    <row r="143" spans="2:20" ht="15" customHeight="1">
      <c r="B143" s="11">
        <f>IF($B$79="Row",Samples!AE65,IF($B$79="Column",Samples!AI65,""))</f>
        <v>0</v>
      </c>
      <c r="C143" s="203" t="e">
        <f>VLOOKUP(D143,Samples!B:C,2,0)</f>
        <v>#N/A</v>
      </c>
      <c r="D143" s="204" t="e">
        <f>INDEX(Samples!B:J,MATCH(Analysis!B143,Samples!F:F,0),1)</f>
        <v>#N/A</v>
      </c>
      <c r="E143" s="205">
        <f>$E$78</f>
        <v>8000</v>
      </c>
      <c r="F143" s="137" t="e">
        <f>VLOOKUP(B143,LC480_Analysis!C:F,3,0)</f>
        <v>#N/A</v>
      </c>
      <c r="G143" s="206">
        <f>$G$78</f>
        <v>600</v>
      </c>
      <c r="H143" s="143"/>
      <c r="I143" s="207" t="e">
        <f>AVERAGE(F143:F145)</f>
        <v>#N/A</v>
      </c>
      <c r="J143" s="144" t="e">
        <f>F143-I143</f>
        <v>#N/A</v>
      </c>
      <c r="K143" s="208" t="e">
        <f>(I143-$D$57)/$D$59</f>
        <v>#N/A</v>
      </c>
      <c r="L143" s="209" t="e">
        <f>10^K143</f>
        <v>#N/A</v>
      </c>
      <c r="M143" s="210" t="e">
        <f>L143*(452/G143)</f>
        <v>#N/A</v>
      </c>
      <c r="N143" s="211" t="e">
        <f>M143*E143</f>
        <v>#N/A</v>
      </c>
      <c r="O143" s="212" t="e">
        <f>N143/1000</f>
        <v>#N/A</v>
      </c>
      <c r="P143" s="213" t="e">
        <f>((O143*10^-12)*(G143*617.9))*10^-6*10^9*10^3</f>
        <v>#N/A</v>
      </c>
      <c r="Q143" s="25"/>
      <c r="R143" s="214">
        <f>$R$76</f>
        <v>0.87</v>
      </c>
      <c r="S143" s="215" t="e">
        <f>O143*R143</f>
        <v>#N/A</v>
      </c>
      <c r="T143" s="214" t="e">
        <f>((S143*10^-12)*(G143*617.9))*10^-6*10^9*10^3</f>
        <v>#N/A</v>
      </c>
    </row>
    <row r="144" spans="2:20" ht="15" customHeight="1">
      <c r="B144" s="11">
        <f>IF($B$79="Row",Samples!AE66,IF($B$79="Column",Samples!AI66,""))</f>
        <v>0</v>
      </c>
      <c r="C144" s="203"/>
      <c r="D144" s="204"/>
      <c r="E144" s="205"/>
      <c r="F144" s="137" t="e">
        <f>VLOOKUP(B144,LC480_Analysis!C:F,3,0)</f>
        <v>#N/A</v>
      </c>
      <c r="G144" s="206"/>
      <c r="H144" s="140"/>
      <c r="I144" s="207"/>
      <c r="J144" s="145" t="e">
        <f>F144-I143</f>
        <v>#N/A</v>
      </c>
      <c r="K144" s="208"/>
      <c r="L144" s="209"/>
      <c r="M144" s="210"/>
      <c r="N144" s="211"/>
      <c r="O144" s="212"/>
      <c r="P144" s="213"/>
      <c r="Q144" s="25"/>
      <c r="R144" s="214"/>
      <c r="S144" s="215"/>
      <c r="T144" s="214"/>
    </row>
    <row r="145" spans="2:20" ht="15" customHeight="1">
      <c r="B145" s="11">
        <f>IF($B$79="Row",Samples!AE67,IF($B$79="Column",Samples!AI67,""))</f>
        <v>0</v>
      </c>
      <c r="C145" s="203"/>
      <c r="D145" s="204"/>
      <c r="E145" s="205"/>
      <c r="F145" s="137" t="e">
        <f>VLOOKUP(B145,LC480_Analysis!C:F,3,0)</f>
        <v>#N/A</v>
      </c>
      <c r="G145" s="206"/>
      <c r="H145" s="141"/>
      <c r="I145" s="207"/>
      <c r="J145" s="146" t="e">
        <f>F145-I143</f>
        <v>#N/A</v>
      </c>
      <c r="K145" s="208"/>
      <c r="L145" s="209"/>
      <c r="M145" s="210"/>
      <c r="N145" s="211"/>
      <c r="O145" s="212"/>
      <c r="P145" s="213"/>
      <c r="Q145" s="25"/>
      <c r="R145" s="214"/>
      <c r="S145" s="215"/>
      <c r="T145" s="214"/>
    </row>
    <row r="146" spans="2:20" ht="15" customHeight="1">
      <c r="B146" s="11">
        <f>IF($B$79="Row",Samples!AE68,IF($B$79="Column",Samples!AI68,""))</f>
        <v>0</v>
      </c>
      <c r="C146" s="203" t="e">
        <f>VLOOKUP(D146,Samples!B:C,2,0)</f>
        <v>#N/A</v>
      </c>
      <c r="D146" s="204" t="e">
        <f>INDEX(Samples!B:J,MATCH(Analysis!B146,Samples!F:F,0),1)</f>
        <v>#N/A</v>
      </c>
      <c r="E146" s="205">
        <f>$E$78</f>
        <v>8000</v>
      </c>
      <c r="F146" s="137" t="e">
        <f>VLOOKUP(B146,LC480_Analysis!C:F,3,0)</f>
        <v>#N/A</v>
      </c>
      <c r="G146" s="206">
        <f>$G$78</f>
        <v>600</v>
      </c>
      <c r="H146" s="143"/>
      <c r="I146" s="207" t="e">
        <f>AVERAGE(F146:F148)</f>
        <v>#N/A</v>
      </c>
      <c r="J146" s="144" t="e">
        <f>F146-I146</f>
        <v>#N/A</v>
      </c>
      <c r="K146" s="208" t="e">
        <f>(I146-$D$57)/$D$59</f>
        <v>#N/A</v>
      </c>
      <c r="L146" s="209" t="e">
        <f>10^K146</f>
        <v>#N/A</v>
      </c>
      <c r="M146" s="210" t="e">
        <f>L146*(452/G146)</f>
        <v>#N/A</v>
      </c>
      <c r="N146" s="211" t="e">
        <f>M146*E146</f>
        <v>#N/A</v>
      </c>
      <c r="O146" s="212" t="e">
        <f>N146/1000</f>
        <v>#N/A</v>
      </c>
      <c r="P146" s="213" t="e">
        <f>((O146*10^-12)*(G146*617.9))*10^-6*10^9*10^3</f>
        <v>#N/A</v>
      </c>
      <c r="Q146" s="25"/>
      <c r="R146" s="214">
        <f>$R$76</f>
        <v>0.87</v>
      </c>
      <c r="S146" s="215" t="e">
        <f>O146*R146</f>
        <v>#N/A</v>
      </c>
      <c r="T146" s="214" t="e">
        <f>((S146*10^-12)*(G146*617.9))*10^-6*10^9*10^3</f>
        <v>#N/A</v>
      </c>
    </row>
    <row r="147" spans="2:20" ht="15" customHeight="1">
      <c r="B147" s="11">
        <f>IF($B$79="Row",Samples!AE69,IF($B$79="Column",Samples!AI69,""))</f>
        <v>0</v>
      </c>
      <c r="C147" s="203"/>
      <c r="D147" s="204"/>
      <c r="E147" s="205"/>
      <c r="F147" s="137" t="e">
        <f>VLOOKUP(B147,LC480_Analysis!C:F,3,0)</f>
        <v>#N/A</v>
      </c>
      <c r="G147" s="206"/>
      <c r="H147" s="140"/>
      <c r="I147" s="207"/>
      <c r="J147" s="145" t="e">
        <f>F147-I146</f>
        <v>#N/A</v>
      </c>
      <c r="K147" s="208"/>
      <c r="L147" s="209"/>
      <c r="M147" s="210"/>
      <c r="N147" s="211"/>
      <c r="O147" s="212"/>
      <c r="P147" s="213"/>
      <c r="Q147" s="25"/>
      <c r="R147" s="214"/>
      <c r="S147" s="215"/>
      <c r="T147" s="214"/>
    </row>
    <row r="148" spans="2:20" ht="15" customHeight="1">
      <c r="B148" s="11">
        <f>IF($B$79="Row",Samples!AE70,IF($B$79="Column",Samples!AI70,""))</f>
        <v>0</v>
      </c>
      <c r="C148" s="203"/>
      <c r="D148" s="204"/>
      <c r="E148" s="205"/>
      <c r="F148" s="137" t="e">
        <f>VLOOKUP(B148,LC480_Analysis!C:F,3,0)</f>
        <v>#N/A</v>
      </c>
      <c r="G148" s="206"/>
      <c r="H148" s="141"/>
      <c r="I148" s="207"/>
      <c r="J148" s="146" t="e">
        <f>F148-I146</f>
        <v>#N/A</v>
      </c>
      <c r="K148" s="208"/>
      <c r="L148" s="209"/>
      <c r="M148" s="210"/>
      <c r="N148" s="211"/>
      <c r="O148" s="212"/>
      <c r="P148" s="213"/>
      <c r="Q148" s="25"/>
      <c r="R148" s="214"/>
      <c r="S148" s="215"/>
      <c r="T148" s="214"/>
    </row>
    <row r="149" spans="2:20" ht="15" customHeight="1">
      <c r="B149" s="11">
        <f>IF($B$79="Row",Samples!AE71,IF($B$79="Column",Samples!AI71,""))</f>
        <v>0</v>
      </c>
      <c r="C149" s="203" t="e">
        <f>VLOOKUP(D149,Samples!B:C,2,0)</f>
        <v>#N/A</v>
      </c>
      <c r="D149" s="204" t="e">
        <f>INDEX(Samples!B:J,MATCH(Analysis!B149,Samples!F:F,0),1)</f>
        <v>#N/A</v>
      </c>
      <c r="E149" s="205">
        <f>$E$78</f>
        <v>8000</v>
      </c>
      <c r="F149" s="137" t="e">
        <f>VLOOKUP(B149,LC480_Analysis!C:F,3,0)</f>
        <v>#N/A</v>
      </c>
      <c r="G149" s="206">
        <f>$G$78</f>
        <v>600</v>
      </c>
      <c r="H149" s="143"/>
      <c r="I149" s="207" t="e">
        <f>AVERAGE(F149:F151)</f>
        <v>#N/A</v>
      </c>
      <c r="J149" s="144" t="e">
        <f>F149-I149</f>
        <v>#N/A</v>
      </c>
      <c r="K149" s="208" t="e">
        <f>(I149-$D$57)/$D$59</f>
        <v>#N/A</v>
      </c>
      <c r="L149" s="209" t="e">
        <f>10^K149</f>
        <v>#N/A</v>
      </c>
      <c r="M149" s="210" t="e">
        <f>L149*(452/G149)</f>
        <v>#N/A</v>
      </c>
      <c r="N149" s="211" t="e">
        <f>M149*E149</f>
        <v>#N/A</v>
      </c>
      <c r="O149" s="212" t="e">
        <f>N149/1000</f>
        <v>#N/A</v>
      </c>
      <c r="P149" s="213" t="e">
        <f>((O149*10^-12)*(G149*617.9))*10^-6*10^9*10^3</f>
        <v>#N/A</v>
      </c>
      <c r="Q149" s="25"/>
      <c r="R149" s="214">
        <f>$R$76</f>
        <v>0.87</v>
      </c>
      <c r="S149" s="215" t="e">
        <f>O149*R149</f>
        <v>#N/A</v>
      </c>
      <c r="T149" s="214" t="e">
        <f>((S149*10^-12)*(G149*617.9))*10^-6*10^9*10^3</f>
        <v>#N/A</v>
      </c>
    </row>
    <row r="150" spans="2:20" ht="15" customHeight="1">
      <c r="B150" s="11">
        <f>IF($B$79="Row",Samples!AE72,IF($B$79="Column",Samples!AI72,""))</f>
        <v>0</v>
      </c>
      <c r="C150" s="203"/>
      <c r="D150" s="204"/>
      <c r="E150" s="205"/>
      <c r="F150" s="137" t="e">
        <f>VLOOKUP(B150,LC480_Analysis!C:F,3,0)</f>
        <v>#N/A</v>
      </c>
      <c r="G150" s="206"/>
      <c r="H150" s="140"/>
      <c r="I150" s="207"/>
      <c r="J150" s="145" t="e">
        <f>F150-I149</f>
        <v>#N/A</v>
      </c>
      <c r="K150" s="208"/>
      <c r="L150" s="209"/>
      <c r="M150" s="210"/>
      <c r="N150" s="211"/>
      <c r="O150" s="212"/>
      <c r="P150" s="213"/>
      <c r="Q150" s="25"/>
      <c r="R150" s="214"/>
      <c r="S150" s="215"/>
      <c r="T150" s="214"/>
    </row>
    <row r="151" spans="2:20" ht="15" customHeight="1">
      <c r="B151" s="11">
        <f>IF($B$79="Row",Samples!AE73,IF($B$79="Column",Samples!AI73,""))</f>
        <v>0</v>
      </c>
      <c r="C151" s="203"/>
      <c r="D151" s="204"/>
      <c r="E151" s="205"/>
      <c r="F151" s="137" t="e">
        <f>VLOOKUP(B151,LC480_Analysis!C:F,3,0)</f>
        <v>#N/A</v>
      </c>
      <c r="G151" s="206"/>
      <c r="H151" s="141"/>
      <c r="I151" s="207"/>
      <c r="J151" s="146" t="e">
        <f>F151-I149</f>
        <v>#N/A</v>
      </c>
      <c r="K151" s="208"/>
      <c r="L151" s="209"/>
      <c r="M151" s="210"/>
      <c r="N151" s="211"/>
      <c r="O151" s="212"/>
      <c r="P151" s="213"/>
      <c r="Q151" s="25"/>
      <c r="R151" s="214"/>
      <c r="S151" s="215"/>
      <c r="T151" s="214"/>
    </row>
    <row r="152" spans="2:20" ht="15" customHeight="1">
      <c r="B152" s="11">
        <f>IF($B$79="Row",Samples!AE74,IF($B$79="Column",Samples!AI74,""))</f>
        <v>0</v>
      </c>
      <c r="C152" s="203" t="e">
        <f>VLOOKUP(D152,Samples!B:C,2,0)</f>
        <v>#N/A</v>
      </c>
      <c r="D152" s="204" t="e">
        <f>INDEX(Samples!B:J,MATCH(Analysis!B152,Samples!F:F,0),1)</f>
        <v>#N/A</v>
      </c>
      <c r="E152" s="205">
        <f>$E$78</f>
        <v>8000</v>
      </c>
      <c r="F152" s="137" t="e">
        <f>VLOOKUP(B152,LC480_Analysis!C:F,3,0)</f>
        <v>#N/A</v>
      </c>
      <c r="G152" s="206">
        <f>$G$78</f>
        <v>600</v>
      </c>
      <c r="H152" s="143"/>
      <c r="I152" s="207" t="e">
        <f>AVERAGE(F152:F154)</f>
        <v>#N/A</v>
      </c>
      <c r="J152" s="144" t="e">
        <f>F152-I152</f>
        <v>#N/A</v>
      </c>
      <c r="K152" s="208" t="e">
        <f>(I152-$D$57)/$D$59</f>
        <v>#N/A</v>
      </c>
      <c r="L152" s="209" t="e">
        <f>10^K152</f>
        <v>#N/A</v>
      </c>
      <c r="M152" s="210" t="e">
        <f>L152*(452/G152)</f>
        <v>#N/A</v>
      </c>
      <c r="N152" s="211" t="e">
        <f>M152*E152</f>
        <v>#N/A</v>
      </c>
      <c r="O152" s="212" t="e">
        <f>N152/1000</f>
        <v>#N/A</v>
      </c>
      <c r="P152" s="213" t="e">
        <f>((O152*10^-12)*(G152*617.9))*10^-6*10^9*10^3</f>
        <v>#N/A</v>
      </c>
      <c r="Q152" s="25"/>
      <c r="R152" s="214">
        <f>$R$76</f>
        <v>0.87</v>
      </c>
      <c r="S152" s="215" t="e">
        <f>O152*R152</f>
        <v>#N/A</v>
      </c>
      <c r="T152" s="214" t="e">
        <f>((S152*10^-12)*(G152*617.9))*10^-6*10^9*10^3</f>
        <v>#N/A</v>
      </c>
    </row>
    <row r="153" spans="2:20" ht="15" customHeight="1">
      <c r="B153" s="11">
        <f>IF($B$79="Row",Samples!AE75,IF($B$79="Column",Samples!AI75,""))</f>
        <v>0</v>
      </c>
      <c r="C153" s="203"/>
      <c r="D153" s="204"/>
      <c r="E153" s="205"/>
      <c r="F153" s="137" t="e">
        <f>VLOOKUP(B153,LC480_Analysis!C:F,3,0)</f>
        <v>#N/A</v>
      </c>
      <c r="G153" s="206"/>
      <c r="H153" s="140"/>
      <c r="I153" s="207"/>
      <c r="J153" s="145" t="e">
        <f>F153-I152</f>
        <v>#N/A</v>
      </c>
      <c r="K153" s="208"/>
      <c r="L153" s="209"/>
      <c r="M153" s="210"/>
      <c r="N153" s="211"/>
      <c r="O153" s="212"/>
      <c r="P153" s="213"/>
      <c r="Q153" s="25"/>
      <c r="R153" s="214"/>
      <c r="S153" s="215"/>
      <c r="T153" s="214"/>
    </row>
    <row r="154" spans="2:20" ht="15" customHeight="1">
      <c r="B154" s="11">
        <f>IF($B$79="Row",Samples!AE76,IF($B$79="Column",Samples!AI76,""))</f>
        <v>0</v>
      </c>
      <c r="C154" s="203"/>
      <c r="D154" s="204"/>
      <c r="E154" s="205"/>
      <c r="F154" s="137" t="e">
        <f>VLOOKUP(B154,LC480_Analysis!C:F,3,0)</f>
        <v>#N/A</v>
      </c>
      <c r="G154" s="206"/>
      <c r="H154" s="141"/>
      <c r="I154" s="207"/>
      <c r="J154" s="146" t="e">
        <f>F154-I152</f>
        <v>#N/A</v>
      </c>
      <c r="K154" s="208"/>
      <c r="L154" s="209"/>
      <c r="M154" s="210"/>
      <c r="N154" s="211"/>
      <c r="O154" s="212"/>
      <c r="P154" s="213"/>
      <c r="Q154" s="25"/>
      <c r="R154" s="214"/>
      <c r="S154" s="215"/>
      <c r="T154" s="214"/>
    </row>
    <row r="155" spans="2:20" ht="15" customHeight="1">
      <c r="B155" s="11">
        <f>IF($B$79="Row",Samples!AE77,IF($B$79="Column",Samples!AI77,""))</f>
        <v>0</v>
      </c>
      <c r="C155" s="203" t="e">
        <f>VLOOKUP(D155,Samples!B:C,2,0)</f>
        <v>#N/A</v>
      </c>
      <c r="D155" s="204" t="e">
        <f>INDEX(Samples!B:J,MATCH(Analysis!B155,Samples!F:F,0),1)</f>
        <v>#N/A</v>
      </c>
      <c r="E155" s="205">
        <f>$E$78</f>
        <v>8000</v>
      </c>
      <c r="F155" s="137" t="e">
        <f>VLOOKUP(B155,LC480_Analysis!C:F,3,0)</f>
        <v>#N/A</v>
      </c>
      <c r="G155" s="206">
        <f>$G$78</f>
        <v>600</v>
      </c>
      <c r="H155" s="143"/>
      <c r="I155" s="207" t="e">
        <f>AVERAGE(F155:F157)</f>
        <v>#N/A</v>
      </c>
      <c r="J155" s="144" t="e">
        <f>F155-I155</f>
        <v>#N/A</v>
      </c>
      <c r="K155" s="208" t="e">
        <f>(I155-$D$57)/$D$59</f>
        <v>#N/A</v>
      </c>
      <c r="L155" s="209" t="e">
        <f>10^K155</f>
        <v>#N/A</v>
      </c>
      <c r="M155" s="210" t="e">
        <f>L155*(452/G155)</f>
        <v>#N/A</v>
      </c>
      <c r="N155" s="211" t="e">
        <f>M155*E155</f>
        <v>#N/A</v>
      </c>
      <c r="O155" s="212" t="e">
        <f>N155/1000</f>
        <v>#N/A</v>
      </c>
      <c r="P155" s="213" t="e">
        <f>((O155*10^-12)*(G155*617.9))*10^-6*10^9*10^3</f>
        <v>#N/A</v>
      </c>
      <c r="Q155" s="25"/>
      <c r="R155" s="214">
        <f>$R$76</f>
        <v>0.87</v>
      </c>
      <c r="S155" s="215" t="e">
        <f>O155*R155</f>
        <v>#N/A</v>
      </c>
      <c r="T155" s="214" t="e">
        <f>((S155*10^-12)*(G155*617.9))*10^-6*10^9*10^3</f>
        <v>#N/A</v>
      </c>
    </row>
    <row r="156" spans="2:20" ht="15" customHeight="1">
      <c r="B156" s="11">
        <f>IF($B$79="Row",Samples!AE78,IF($B$79="Column",Samples!AI78,""))</f>
        <v>0</v>
      </c>
      <c r="C156" s="203"/>
      <c r="D156" s="204"/>
      <c r="E156" s="205"/>
      <c r="F156" s="137" t="e">
        <f>VLOOKUP(B156,LC480_Analysis!C:F,3,0)</f>
        <v>#N/A</v>
      </c>
      <c r="G156" s="206"/>
      <c r="H156" s="140"/>
      <c r="I156" s="207"/>
      <c r="J156" s="145" t="e">
        <f>F156-I155</f>
        <v>#N/A</v>
      </c>
      <c r="K156" s="208"/>
      <c r="L156" s="209"/>
      <c r="M156" s="210"/>
      <c r="N156" s="211"/>
      <c r="O156" s="212"/>
      <c r="P156" s="213"/>
      <c r="Q156" s="25"/>
      <c r="R156" s="214"/>
      <c r="S156" s="215"/>
      <c r="T156" s="214"/>
    </row>
    <row r="157" spans="2:20" ht="15" customHeight="1">
      <c r="B157" s="11">
        <f>IF($B$79="Row",Samples!AE79,IF($B$79="Column",Samples!AI79,""))</f>
        <v>0</v>
      </c>
      <c r="C157" s="203"/>
      <c r="D157" s="204"/>
      <c r="E157" s="205"/>
      <c r="F157" s="137" t="e">
        <f>VLOOKUP(B157,LC480_Analysis!C:F,3,0)</f>
        <v>#N/A</v>
      </c>
      <c r="G157" s="206"/>
      <c r="H157" s="141"/>
      <c r="I157" s="207"/>
      <c r="J157" s="146" t="e">
        <f>F157-I155</f>
        <v>#N/A</v>
      </c>
      <c r="K157" s="208"/>
      <c r="L157" s="209"/>
      <c r="M157" s="210"/>
      <c r="N157" s="211"/>
      <c r="O157" s="212"/>
      <c r="P157" s="213"/>
      <c r="Q157" s="25"/>
      <c r="R157" s="214"/>
      <c r="S157" s="215"/>
      <c r="T157" s="214"/>
    </row>
    <row r="158" spans="2:20" ht="15" customHeight="1">
      <c r="B158" s="11">
        <f>IF($B$79="Row",Samples!AE80,IF($B$79="Column",Samples!AI80,""))</f>
        <v>0</v>
      </c>
      <c r="C158" s="203" t="e">
        <f>VLOOKUP(D158,Samples!B:C,2,0)</f>
        <v>#N/A</v>
      </c>
      <c r="D158" s="204" t="e">
        <f>INDEX(Samples!B:J,MATCH(Analysis!B158,Samples!F:F,0),1)</f>
        <v>#N/A</v>
      </c>
      <c r="E158" s="205">
        <f>$E$78</f>
        <v>8000</v>
      </c>
      <c r="F158" s="137" t="e">
        <f>VLOOKUP(B158,LC480_Analysis!C:F,3,0)</f>
        <v>#N/A</v>
      </c>
      <c r="G158" s="206">
        <f>$G$78</f>
        <v>600</v>
      </c>
      <c r="H158" s="143"/>
      <c r="I158" s="207" t="e">
        <f>AVERAGE(F158:F160)</f>
        <v>#N/A</v>
      </c>
      <c r="J158" s="144" t="e">
        <f>F158-I158</f>
        <v>#N/A</v>
      </c>
      <c r="K158" s="208" t="e">
        <f>(I158-$D$57)/$D$59</f>
        <v>#N/A</v>
      </c>
      <c r="L158" s="209" t="e">
        <f>10^K158</f>
        <v>#N/A</v>
      </c>
      <c r="M158" s="210" t="e">
        <f>L158*(452/G158)</f>
        <v>#N/A</v>
      </c>
      <c r="N158" s="211" t="e">
        <f>M158*E158</f>
        <v>#N/A</v>
      </c>
      <c r="O158" s="212" t="e">
        <f>N158/1000</f>
        <v>#N/A</v>
      </c>
      <c r="P158" s="213" t="e">
        <f>((O158*10^-12)*(G158*617.9))*10^-6*10^9*10^3</f>
        <v>#N/A</v>
      </c>
      <c r="Q158" s="25"/>
      <c r="R158" s="214">
        <f>$R$76</f>
        <v>0.87</v>
      </c>
      <c r="S158" s="215" t="e">
        <f>O158*R158</f>
        <v>#N/A</v>
      </c>
      <c r="T158" s="214" t="e">
        <f>((S158*10^-12)*(G158*617.9))*10^-6*10^9*10^3</f>
        <v>#N/A</v>
      </c>
    </row>
    <row r="159" spans="2:20" ht="15" customHeight="1">
      <c r="B159" s="11">
        <f>IF($B$79="Row",Samples!AE81,IF($B$79="Column",Samples!AI81,""))</f>
        <v>0</v>
      </c>
      <c r="C159" s="203"/>
      <c r="D159" s="204"/>
      <c r="E159" s="205"/>
      <c r="F159" s="137" t="e">
        <f>VLOOKUP(B159,LC480_Analysis!C:F,3,0)</f>
        <v>#N/A</v>
      </c>
      <c r="G159" s="206"/>
      <c r="H159" s="140"/>
      <c r="I159" s="207"/>
      <c r="J159" s="145" t="e">
        <f>F159-I158</f>
        <v>#N/A</v>
      </c>
      <c r="K159" s="208"/>
      <c r="L159" s="209"/>
      <c r="M159" s="210"/>
      <c r="N159" s="211"/>
      <c r="O159" s="212"/>
      <c r="P159" s="213"/>
      <c r="Q159" s="25"/>
      <c r="R159" s="214"/>
      <c r="S159" s="215"/>
      <c r="T159" s="214"/>
    </row>
    <row r="160" spans="2:20" ht="15" customHeight="1">
      <c r="B160" s="11">
        <f>IF($B$79="Row",Samples!AE82,IF($B$79="Column",Samples!AI82,""))</f>
        <v>0</v>
      </c>
      <c r="C160" s="203"/>
      <c r="D160" s="204"/>
      <c r="E160" s="205"/>
      <c r="F160" s="137" t="e">
        <f>VLOOKUP(B160,LC480_Analysis!C:F,3,0)</f>
        <v>#N/A</v>
      </c>
      <c r="G160" s="206"/>
      <c r="H160" s="141"/>
      <c r="I160" s="207"/>
      <c r="J160" s="146" t="e">
        <f>F160-I158</f>
        <v>#N/A</v>
      </c>
      <c r="K160" s="208"/>
      <c r="L160" s="209"/>
      <c r="M160" s="210"/>
      <c r="N160" s="211"/>
      <c r="O160" s="212"/>
      <c r="P160" s="213"/>
      <c r="Q160" s="25"/>
      <c r="R160" s="214"/>
      <c r="S160" s="215"/>
      <c r="T160" s="214"/>
    </row>
    <row r="161" spans="2:20" ht="15" customHeight="1">
      <c r="B161" s="11">
        <f>IF($B$79="Row",Samples!AE83,IF($B$79="Column",Samples!AI83,""))</f>
        <v>0</v>
      </c>
      <c r="C161" s="203" t="e">
        <f>VLOOKUP(D161,Samples!B:C,2,0)</f>
        <v>#N/A</v>
      </c>
      <c r="D161" s="204" t="e">
        <f>INDEX(Samples!B:J,MATCH(Analysis!B161,Samples!F:F,0),1)</f>
        <v>#N/A</v>
      </c>
      <c r="E161" s="205">
        <f>$E$78</f>
        <v>8000</v>
      </c>
      <c r="F161" s="137" t="e">
        <f>VLOOKUP(B161,LC480_Analysis!C:F,3,0)</f>
        <v>#N/A</v>
      </c>
      <c r="G161" s="206">
        <f>$G$78</f>
        <v>600</v>
      </c>
      <c r="H161" s="143"/>
      <c r="I161" s="207" t="e">
        <f>AVERAGE(F161:F163)</f>
        <v>#N/A</v>
      </c>
      <c r="J161" s="144" t="e">
        <f>F161-I161</f>
        <v>#N/A</v>
      </c>
      <c r="K161" s="208" t="e">
        <f>(I161-$D$57)/$D$59</f>
        <v>#N/A</v>
      </c>
      <c r="L161" s="209" t="e">
        <f>10^K161</f>
        <v>#N/A</v>
      </c>
      <c r="M161" s="210" t="e">
        <f>L161*(452/G161)</f>
        <v>#N/A</v>
      </c>
      <c r="N161" s="211" t="e">
        <f>M161*E161</f>
        <v>#N/A</v>
      </c>
      <c r="O161" s="212" t="e">
        <f>N161/1000</f>
        <v>#N/A</v>
      </c>
      <c r="P161" s="213" t="e">
        <f>((O161*10^-12)*(G161*617.9))*10^-6*10^9*10^3</f>
        <v>#N/A</v>
      </c>
      <c r="Q161" s="25"/>
      <c r="R161" s="214">
        <f>$R$76</f>
        <v>0.87</v>
      </c>
      <c r="S161" s="215" t="e">
        <f>O161*R161</f>
        <v>#N/A</v>
      </c>
      <c r="T161" s="214" t="e">
        <f>((S161*10^-12)*(G161*617.9))*10^-6*10^9*10^3</f>
        <v>#N/A</v>
      </c>
    </row>
    <row r="162" spans="2:20" ht="15" customHeight="1">
      <c r="B162" s="11">
        <f>IF($B$79="Row",Samples!AE84,IF($B$79="Column",Samples!AI84,""))</f>
        <v>0</v>
      </c>
      <c r="C162" s="203"/>
      <c r="D162" s="204"/>
      <c r="E162" s="205"/>
      <c r="F162" s="137" t="e">
        <f>VLOOKUP(B162,LC480_Analysis!C:F,3,0)</f>
        <v>#N/A</v>
      </c>
      <c r="G162" s="206"/>
      <c r="H162" s="140"/>
      <c r="I162" s="207"/>
      <c r="J162" s="145" t="e">
        <f>F162-I161</f>
        <v>#N/A</v>
      </c>
      <c r="K162" s="208"/>
      <c r="L162" s="209"/>
      <c r="M162" s="210"/>
      <c r="N162" s="211"/>
      <c r="O162" s="212"/>
      <c r="P162" s="213"/>
      <c r="Q162" s="25"/>
      <c r="R162" s="214"/>
      <c r="S162" s="215"/>
      <c r="T162" s="214"/>
    </row>
    <row r="163" spans="2:20" ht="15" customHeight="1">
      <c r="B163" s="11">
        <f>IF($B$79="Row",Samples!AE85,IF($B$79="Column",Samples!AI85,""))</f>
        <v>0</v>
      </c>
      <c r="C163" s="203"/>
      <c r="D163" s="204"/>
      <c r="E163" s="205"/>
      <c r="F163" s="137" t="e">
        <f>VLOOKUP(B163,LC480_Analysis!C:F,3,0)</f>
        <v>#N/A</v>
      </c>
      <c r="G163" s="206"/>
      <c r="H163" s="141"/>
      <c r="I163" s="207"/>
      <c r="J163" s="146" t="e">
        <f>F163-I161</f>
        <v>#N/A</v>
      </c>
      <c r="K163" s="208"/>
      <c r="L163" s="209"/>
      <c r="M163" s="210"/>
      <c r="N163" s="211"/>
      <c r="O163" s="212"/>
      <c r="P163" s="213"/>
      <c r="Q163" s="25"/>
      <c r="R163" s="214"/>
      <c r="S163" s="215"/>
      <c r="T163" s="214"/>
    </row>
    <row r="164" spans="2:20" ht="15" customHeight="1">
      <c r="B164" s="11">
        <f>IF($B$79="Row",Samples!AE86,IF($B$79="Column",Samples!AI86,""))</f>
        <v>0</v>
      </c>
      <c r="C164" s="203" t="e">
        <f>VLOOKUP(D164,Samples!B:C,2,0)</f>
        <v>#N/A</v>
      </c>
      <c r="D164" s="204" t="e">
        <f>INDEX(Samples!B:J,MATCH(Analysis!B164,Samples!F:F,0),1)</f>
        <v>#N/A</v>
      </c>
      <c r="E164" s="205">
        <f>$E$78</f>
        <v>8000</v>
      </c>
      <c r="F164" s="137" t="e">
        <f>VLOOKUP(B164,LC480_Analysis!C:F,3,0)</f>
        <v>#N/A</v>
      </c>
      <c r="G164" s="206">
        <f>$G$78</f>
        <v>600</v>
      </c>
      <c r="H164" s="143"/>
      <c r="I164" s="207" t="e">
        <f>AVERAGE(F164:F166)</f>
        <v>#N/A</v>
      </c>
      <c r="J164" s="144" t="e">
        <f>F164-I164</f>
        <v>#N/A</v>
      </c>
      <c r="K164" s="208" t="e">
        <f>(I164-$D$57)/$D$59</f>
        <v>#N/A</v>
      </c>
      <c r="L164" s="209" t="e">
        <f>10^K164</f>
        <v>#N/A</v>
      </c>
      <c r="M164" s="210" t="e">
        <f>L164*(452/G164)</f>
        <v>#N/A</v>
      </c>
      <c r="N164" s="211" t="e">
        <f>M164*E164</f>
        <v>#N/A</v>
      </c>
      <c r="O164" s="212" t="e">
        <f>N164/1000</f>
        <v>#N/A</v>
      </c>
      <c r="P164" s="213" t="e">
        <f>((O164*10^-12)*(G164*617.9))*10^-6*10^9*10^3</f>
        <v>#N/A</v>
      </c>
      <c r="Q164" s="25"/>
      <c r="R164" s="214">
        <f>$R$76</f>
        <v>0.87</v>
      </c>
      <c r="S164" s="215" t="e">
        <f>O164*R164</f>
        <v>#N/A</v>
      </c>
      <c r="T164" s="214" t="e">
        <f>((S164*10^-12)*(G164*617.9))*10^-6*10^9*10^3</f>
        <v>#N/A</v>
      </c>
    </row>
    <row r="165" spans="2:20" ht="15" customHeight="1">
      <c r="B165" s="11">
        <f>IF($B$79="Row",Samples!AE87,IF($B$79="Column",Samples!AI87,""))</f>
        <v>0</v>
      </c>
      <c r="C165" s="203"/>
      <c r="D165" s="204"/>
      <c r="E165" s="205"/>
      <c r="F165" s="137" t="e">
        <f>VLOOKUP(B165,LC480_Analysis!C:F,3,0)</f>
        <v>#N/A</v>
      </c>
      <c r="G165" s="206"/>
      <c r="H165" s="140"/>
      <c r="I165" s="207"/>
      <c r="J165" s="145" t="e">
        <f>F165-I164</f>
        <v>#N/A</v>
      </c>
      <c r="K165" s="208"/>
      <c r="L165" s="209"/>
      <c r="M165" s="210"/>
      <c r="N165" s="211"/>
      <c r="O165" s="212"/>
      <c r="P165" s="213"/>
      <c r="Q165" s="25"/>
      <c r="R165" s="214"/>
      <c r="S165" s="215"/>
      <c r="T165" s="214"/>
    </row>
    <row r="166" spans="2:20" ht="15" customHeight="1">
      <c r="B166" s="11">
        <f>IF($B$79="Row",Samples!AE88,IF($B$79="Column",Samples!AI88,""))</f>
        <v>0</v>
      </c>
      <c r="C166" s="203"/>
      <c r="D166" s="204"/>
      <c r="E166" s="205"/>
      <c r="F166" s="137" t="e">
        <f>VLOOKUP(B166,LC480_Analysis!C:F,3,0)</f>
        <v>#N/A</v>
      </c>
      <c r="G166" s="206"/>
      <c r="H166" s="141"/>
      <c r="I166" s="207"/>
      <c r="J166" s="146" t="e">
        <f>F166-I164</f>
        <v>#N/A</v>
      </c>
      <c r="K166" s="208"/>
      <c r="L166" s="209"/>
      <c r="M166" s="210"/>
      <c r="N166" s="211"/>
      <c r="O166" s="212"/>
      <c r="P166" s="213"/>
      <c r="Q166" s="25"/>
      <c r="R166" s="214"/>
      <c r="S166" s="215"/>
      <c r="T166" s="214"/>
    </row>
    <row r="167" spans="2:20" ht="15" customHeight="1">
      <c r="B167" s="11">
        <f>IF($B$79="Row",Samples!AE89,IF($B$79="Column",Samples!AI89,""))</f>
        <v>0</v>
      </c>
      <c r="C167" s="203" t="e">
        <f>VLOOKUP(D167,Samples!B:C,2,0)</f>
        <v>#N/A</v>
      </c>
      <c r="D167" s="204" t="e">
        <f>INDEX(Samples!B:J,MATCH(Analysis!B167,Samples!F:F,0),1)</f>
        <v>#N/A</v>
      </c>
      <c r="E167" s="205">
        <f>$E$78</f>
        <v>8000</v>
      </c>
      <c r="F167" s="137" t="e">
        <f>VLOOKUP(B167,LC480_Analysis!C:F,3,0)</f>
        <v>#N/A</v>
      </c>
      <c r="G167" s="206">
        <f>$G$78</f>
        <v>600</v>
      </c>
      <c r="H167" s="143"/>
      <c r="I167" s="207" t="e">
        <f>AVERAGE(F167:F169)</f>
        <v>#N/A</v>
      </c>
      <c r="J167" s="144" t="e">
        <f>F167-I167</f>
        <v>#N/A</v>
      </c>
      <c r="K167" s="208" t="e">
        <f>(I167-$D$57)/$D$59</f>
        <v>#N/A</v>
      </c>
      <c r="L167" s="209" t="e">
        <f>10^K167</f>
        <v>#N/A</v>
      </c>
      <c r="M167" s="210" t="e">
        <f>L167*(452/G167)</f>
        <v>#N/A</v>
      </c>
      <c r="N167" s="211" t="e">
        <f>M167*E167</f>
        <v>#N/A</v>
      </c>
      <c r="O167" s="212" t="e">
        <f>N167/1000</f>
        <v>#N/A</v>
      </c>
      <c r="P167" s="213" t="e">
        <f>((O167*10^-12)*(G167*617.9))*10^-6*10^9*10^3</f>
        <v>#N/A</v>
      </c>
      <c r="Q167" s="25"/>
      <c r="R167" s="214">
        <f>$R$76</f>
        <v>0.87</v>
      </c>
      <c r="S167" s="215" t="e">
        <f>O167*R167</f>
        <v>#N/A</v>
      </c>
      <c r="T167" s="214" t="e">
        <f>((S167*10^-12)*(G167*617.9))*10^-6*10^9*10^3</f>
        <v>#N/A</v>
      </c>
    </row>
    <row r="168" spans="2:20" ht="15" customHeight="1">
      <c r="B168" s="11">
        <f>IF($B$79="Row",Samples!AE90,IF($B$79="Column",Samples!AI90,""))</f>
        <v>0</v>
      </c>
      <c r="C168" s="203"/>
      <c r="D168" s="204"/>
      <c r="E168" s="205"/>
      <c r="F168" s="137" t="e">
        <f>VLOOKUP(B168,LC480_Analysis!C:F,3,0)</f>
        <v>#N/A</v>
      </c>
      <c r="G168" s="206"/>
      <c r="H168" s="140"/>
      <c r="I168" s="207"/>
      <c r="J168" s="145" t="e">
        <f>F168-I167</f>
        <v>#N/A</v>
      </c>
      <c r="K168" s="208"/>
      <c r="L168" s="209"/>
      <c r="M168" s="210"/>
      <c r="N168" s="211"/>
      <c r="O168" s="212"/>
      <c r="P168" s="213"/>
      <c r="Q168" s="25"/>
      <c r="R168" s="214"/>
      <c r="S168" s="215"/>
      <c r="T168" s="214"/>
    </row>
    <row r="169" spans="2:20" ht="15" customHeight="1">
      <c r="B169" s="11">
        <f>IF($B$79="Row",Samples!AE91,IF($B$79="Column",Samples!AI91,""))</f>
        <v>0</v>
      </c>
      <c r="C169" s="203"/>
      <c r="D169" s="204"/>
      <c r="E169" s="205"/>
      <c r="F169" s="137" t="e">
        <f>VLOOKUP(B169,LC480_Analysis!C:F,3,0)</f>
        <v>#N/A</v>
      </c>
      <c r="G169" s="206"/>
      <c r="H169" s="141"/>
      <c r="I169" s="207"/>
      <c r="J169" s="146" t="e">
        <f>F169-I167</f>
        <v>#N/A</v>
      </c>
      <c r="K169" s="208"/>
      <c r="L169" s="209"/>
      <c r="M169" s="210"/>
      <c r="N169" s="211"/>
      <c r="O169" s="212"/>
      <c r="P169" s="213"/>
      <c r="Q169" s="25"/>
      <c r="R169" s="214"/>
      <c r="S169" s="215"/>
      <c r="T169" s="214"/>
    </row>
    <row r="170" spans="2:20" ht="15" customHeight="1">
      <c r="B170" s="11">
        <f>IF($B$79="Row",Samples!AE92,IF($B$79="Column",Samples!AI92,""))</f>
        <v>0</v>
      </c>
      <c r="C170" s="203" t="e">
        <f>VLOOKUP(D170,Samples!B:C,2,0)</f>
        <v>#N/A</v>
      </c>
      <c r="D170" s="204" t="e">
        <f>INDEX(Samples!B:J,MATCH(Analysis!B170,Samples!F:F,0),1)</f>
        <v>#N/A</v>
      </c>
      <c r="E170" s="205">
        <f>$E$78</f>
        <v>8000</v>
      </c>
      <c r="F170" s="137" t="e">
        <f>VLOOKUP(B170,LC480_Analysis!C:F,3,0)</f>
        <v>#N/A</v>
      </c>
      <c r="G170" s="206">
        <f>$G$78</f>
        <v>600</v>
      </c>
      <c r="H170" s="143"/>
      <c r="I170" s="207" t="e">
        <f>AVERAGE(F170:F172)</f>
        <v>#N/A</v>
      </c>
      <c r="J170" s="144" t="e">
        <f>F170-I170</f>
        <v>#N/A</v>
      </c>
      <c r="K170" s="208" t="e">
        <f>(I170-$D$57)/$D$59</f>
        <v>#N/A</v>
      </c>
      <c r="L170" s="209" t="e">
        <f>10^K170</f>
        <v>#N/A</v>
      </c>
      <c r="M170" s="210" t="e">
        <f>L170*(452/G170)</f>
        <v>#N/A</v>
      </c>
      <c r="N170" s="211" t="e">
        <f>M170*E170</f>
        <v>#N/A</v>
      </c>
      <c r="O170" s="212" t="e">
        <f>N170/1000</f>
        <v>#N/A</v>
      </c>
      <c r="P170" s="213" t="e">
        <f>((O170*10^-12)*(G170*617.9))*10^-6*10^9*10^3</f>
        <v>#N/A</v>
      </c>
      <c r="Q170" s="25"/>
      <c r="R170" s="214">
        <f>$R$76</f>
        <v>0.87</v>
      </c>
      <c r="S170" s="215" t="e">
        <f>O170*R170</f>
        <v>#N/A</v>
      </c>
      <c r="T170" s="214" t="e">
        <f>((S170*10^-12)*(G170*617.9))*10^-6*10^9*10^3</f>
        <v>#N/A</v>
      </c>
    </row>
    <row r="171" spans="2:20" ht="15" customHeight="1">
      <c r="B171" s="11">
        <f>IF($B$79="Row",Samples!AE93,IF($B$79="Column",Samples!AI93,""))</f>
        <v>0</v>
      </c>
      <c r="C171" s="203"/>
      <c r="D171" s="204"/>
      <c r="E171" s="205"/>
      <c r="F171" s="137" t="e">
        <f>VLOOKUP(B171,LC480_Analysis!C:F,3,0)</f>
        <v>#N/A</v>
      </c>
      <c r="G171" s="206"/>
      <c r="H171" s="140"/>
      <c r="I171" s="207"/>
      <c r="J171" s="145" t="e">
        <f>F171-I170</f>
        <v>#N/A</v>
      </c>
      <c r="K171" s="208"/>
      <c r="L171" s="209"/>
      <c r="M171" s="210"/>
      <c r="N171" s="211"/>
      <c r="O171" s="212"/>
      <c r="P171" s="213"/>
      <c r="Q171" s="25"/>
      <c r="R171" s="214"/>
      <c r="S171" s="215"/>
      <c r="T171" s="214"/>
    </row>
    <row r="172" spans="2:20" ht="15" customHeight="1">
      <c r="B172" s="11">
        <f>IF($B$79="Row",Samples!AE94,IF($B$79="Column",Samples!AI94,""))</f>
        <v>0</v>
      </c>
      <c r="C172" s="203"/>
      <c r="D172" s="204"/>
      <c r="E172" s="205"/>
      <c r="F172" s="137" t="e">
        <f>VLOOKUP(B172,LC480_Analysis!C:F,3,0)</f>
        <v>#N/A</v>
      </c>
      <c r="G172" s="206"/>
      <c r="H172" s="141"/>
      <c r="I172" s="207"/>
      <c r="J172" s="146" t="e">
        <f>F172-I170</f>
        <v>#N/A</v>
      </c>
      <c r="K172" s="208"/>
      <c r="L172" s="209"/>
      <c r="M172" s="210"/>
      <c r="N172" s="211"/>
      <c r="O172" s="212"/>
      <c r="P172" s="213"/>
      <c r="Q172" s="25"/>
      <c r="R172" s="214"/>
      <c r="S172" s="215"/>
      <c r="T172" s="214"/>
    </row>
    <row r="173" spans="2:20" ht="15" customHeight="1">
      <c r="B173" s="11">
        <f>IF($B$79="Row",Samples!AE95,IF($B$79="Column",Samples!AI95,""))</f>
        <v>0</v>
      </c>
      <c r="C173" s="203" t="e">
        <f>VLOOKUP(D173,Samples!B:C,2,0)</f>
        <v>#N/A</v>
      </c>
      <c r="D173" s="204" t="e">
        <f>INDEX(Samples!B:J,MATCH(Analysis!B173,Samples!F:F,0),1)</f>
        <v>#N/A</v>
      </c>
      <c r="E173" s="205">
        <f>$E$78</f>
        <v>8000</v>
      </c>
      <c r="F173" s="137" t="e">
        <f>VLOOKUP(B173,LC480_Analysis!C:F,3,0)</f>
        <v>#N/A</v>
      </c>
      <c r="G173" s="206">
        <f>$G$78</f>
        <v>600</v>
      </c>
      <c r="H173" s="143"/>
      <c r="I173" s="207" t="e">
        <f>AVERAGE(F173:F175)</f>
        <v>#N/A</v>
      </c>
      <c r="J173" s="144" t="e">
        <f>F173-I173</f>
        <v>#N/A</v>
      </c>
      <c r="K173" s="208" t="e">
        <f>(I173-$D$57)/$D$59</f>
        <v>#N/A</v>
      </c>
      <c r="L173" s="209" t="e">
        <f>10^K173</f>
        <v>#N/A</v>
      </c>
      <c r="M173" s="210" t="e">
        <f>L173*(452/G173)</f>
        <v>#N/A</v>
      </c>
      <c r="N173" s="211" t="e">
        <f>M173*E173</f>
        <v>#N/A</v>
      </c>
      <c r="O173" s="212" t="e">
        <f>N173/1000</f>
        <v>#N/A</v>
      </c>
      <c r="P173" s="213" t="e">
        <f>((O173*10^-12)*(G173*617.9))*10^-6*10^9*10^3</f>
        <v>#N/A</v>
      </c>
      <c r="Q173" s="25"/>
      <c r="R173" s="214">
        <f>$R$76</f>
        <v>0.87</v>
      </c>
      <c r="S173" s="215" t="e">
        <f>O173*R173</f>
        <v>#N/A</v>
      </c>
      <c r="T173" s="214" t="e">
        <f>((S173*10^-12)*(G173*617.9))*10^-6*10^9*10^3</f>
        <v>#N/A</v>
      </c>
    </row>
    <row r="174" spans="2:20" ht="15" customHeight="1">
      <c r="B174" s="11">
        <f>IF($B$79="Row",Samples!AE96,IF($B$79="Column",Samples!AI96,""))</f>
        <v>0</v>
      </c>
      <c r="C174" s="203"/>
      <c r="D174" s="204"/>
      <c r="E174" s="205"/>
      <c r="F174" s="137" t="e">
        <f>VLOOKUP(B174,LC480_Analysis!C:F,3,0)</f>
        <v>#N/A</v>
      </c>
      <c r="G174" s="206"/>
      <c r="H174" s="140"/>
      <c r="I174" s="207"/>
      <c r="J174" s="145" t="e">
        <f>F174-I173</f>
        <v>#N/A</v>
      </c>
      <c r="K174" s="208"/>
      <c r="L174" s="209"/>
      <c r="M174" s="210"/>
      <c r="N174" s="211"/>
      <c r="O174" s="212"/>
      <c r="P174" s="213"/>
      <c r="Q174" s="25"/>
      <c r="R174" s="214"/>
      <c r="S174" s="215"/>
      <c r="T174" s="214"/>
    </row>
    <row r="175" spans="2:20" ht="15" customHeight="1">
      <c r="B175" s="11">
        <f>IF($B$79="Row",Samples!AE97,IF($B$79="Column",Samples!AI97,""))</f>
        <v>0</v>
      </c>
      <c r="C175" s="203"/>
      <c r="D175" s="204"/>
      <c r="E175" s="205"/>
      <c r="F175" s="137" t="e">
        <f>VLOOKUP(B175,LC480_Analysis!C:F,3,0)</f>
        <v>#N/A</v>
      </c>
      <c r="G175" s="206"/>
      <c r="H175" s="141"/>
      <c r="I175" s="207"/>
      <c r="J175" s="146" t="e">
        <f>F175-I173</f>
        <v>#N/A</v>
      </c>
      <c r="K175" s="208"/>
      <c r="L175" s="209"/>
      <c r="M175" s="210"/>
      <c r="N175" s="211"/>
      <c r="O175" s="212"/>
      <c r="P175" s="213"/>
      <c r="Q175" s="25"/>
      <c r="R175" s="214"/>
      <c r="S175" s="215"/>
      <c r="T175" s="214"/>
    </row>
    <row r="176" spans="2:20" ht="15" customHeight="1">
      <c r="B176" s="11">
        <f>IF($B$79="Row",Samples!AE98,IF($B$79="Column",Samples!AI98,""))</f>
        <v>0</v>
      </c>
      <c r="C176" s="203" t="e">
        <f>VLOOKUP(D176,Samples!B:C,2,0)</f>
        <v>#N/A</v>
      </c>
      <c r="D176" s="204" t="e">
        <f>INDEX(Samples!B:J,MATCH(Analysis!B176,Samples!F:F,0),1)</f>
        <v>#N/A</v>
      </c>
      <c r="E176" s="205">
        <f>$E$78</f>
        <v>8000</v>
      </c>
      <c r="F176" s="137" t="e">
        <f>VLOOKUP(B176,LC480_Analysis!C:F,3,0)</f>
        <v>#N/A</v>
      </c>
      <c r="G176" s="206">
        <f>$G$78</f>
        <v>600</v>
      </c>
      <c r="H176" s="143"/>
      <c r="I176" s="207" t="e">
        <f>AVERAGE(F176:F178)</f>
        <v>#N/A</v>
      </c>
      <c r="J176" s="144" t="e">
        <f>F176-I176</f>
        <v>#N/A</v>
      </c>
      <c r="K176" s="208" t="e">
        <f>(I176-$D$57)/$D$59</f>
        <v>#N/A</v>
      </c>
      <c r="L176" s="209" t="e">
        <f>10^K176</f>
        <v>#N/A</v>
      </c>
      <c r="M176" s="210" t="e">
        <f>L176*(452/G176)</f>
        <v>#N/A</v>
      </c>
      <c r="N176" s="211" t="e">
        <f>M176*E176</f>
        <v>#N/A</v>
      </c>
      <c r="O176" s="212" t="e">
        <f>N176/1000</f>
        <v>#N/A</v>
      </c>
      <c r="P176" s="213" t="e">
        <f>((O176*10^-12)*(G176*617.9))*10^-6*10^9*10^3</f>
        <v>#N/A</v>
      </c>
      <c r="Q176" s="25"/>
      <c r="R176" s="214">
        <f>$R$76</f>
        <v>0.87</v>
      </c>
      <c r="S176" s="215" t="e">
        <f>O176*R176</f>
        <v>#N/A</v>
      </c>
      <c r="T176" s="214" t="e">
        <f>((S176*10^-12)*(G176*617.9))*10^-6*10^9*10^3</f>
        <v>#N/A</v>
      </c>
    </row>
    <row r="177" spans="2:20" ht="15" customHeight="1">
      <c r="B177" s="11">
        <f>IF($B$79="Row",Samples!AE99,IF($B$79="Column",Samples!AI99,""))</f>
        <v>0</v>
      </c>
      <c r="C177" s="203"/>
      <c r="D177" s="204"/>
      <c r="E177" s="205"/>
      <c r="F177" s="137" t="e">
        <f>VLOOKUP(B177,LC480_Analysis!C:F,3,0)</f>
        <v>#N/A</v>
      </c>
      <c r="G177" s="206"/>
      <c r="H177" s="140"/>
      <c r="I177" s="207"/>
      <c r="J177" s="145" t="e">
        <f>F177-I176</f>
        <v>#N/A</v>
      </c>
      <c r="K177" s="208"/>
      <c r="L177" s="209"/>
      <c r="M177" s="210"/>
      <c r="N177" s="211"/>
      <c r="O177" s="212"/>
      <c r="P177" s="213"/>
      <c r="Q177" s="25"/>
      <c r="R177" s="214"/>
      <c r="S177" s="215"/>
      <c r="T177" s="214"/>
    </row>
    <row r="178" spans="2:20" ht="15" customHeight="1">
      <c r="B178" s="11">
        <f>IF($B$79="Row",Samples!AE100,IF($B$79="Column",Samples!AI100,""))</f>
        <v>0</v>
      </c>
      <c r="C178" s="203"/>
      <c r="D178" s="204"/>
      <c r="E178" s="205"/>
      <c r="F178" s="137" t="e">
        <f>VLOOKUP(B178,LC480_Analysis!C:F,3,0)</f>
        <v>#N/A</v>
      </c>
      <c r="G178" s="206"/>
      <c r="H178" s="141"/>
      <c r="I178" s="207"/>
      <c r="J178" s="146" t="e">
        <f>F178-I176</f>
        <v>#N/A</v>
      </c>
      <c r="K178" s="208"/>
      <c r="L178" s="209"/>
      <c r="M178" s="210"/>
      <c r="N178" s="211"/>
      <c r="O178" s="212"/>
      <c r="P178" s="213"/>
      <c r="Q178" s="25"/>
      <c r="R178" s="214"/>
      <c r="S178" s="215"/>
      <c r="T178" s="214"/>
    </row>
    <row r="179" spans="2:20" ht="15" customHeight="1">
      <c r="B179" s="11">
        <f>IF($B$79="Row",Samples!AE101,IF($B$79="Column",Samples!AI101,""))</f>
        <v>0</v>
      </c>
      <c r="C179" s="203" t="e">
        <f>VLOOKUP(D179,Samples!B:C,2,0)</f>
        <v>#N/A</v>
      </c>
      <c r="D179" s="204" t="e">
        <f>INDEX(Samples!B:J,MATCH(Analysis!B179,Samples!F:F,0),1)</f>
        <v>#N/A</v>
      </c>
      <c r="E179" s="205">
        <f>$E$78</f>
        <v>8000</v>
      </c>
      <c r="F179" s="137" t="e">
        <f>VLOOKUP(B179,LC480_Analysis!C:F,3,0)</f>
        <v>#N/A</v>
      </c>
      <c r="G179" s="206">
        <f>$G$78</f>
        <v>600</v>
      </c>
      <c r="H179" s="143"/>
      <c r="I179" s="207" t="e">
        <f>AVERAGE(F179:F181)</f>
        <v>#N/A</v>
      </c>
      <c r="J179" s="144" t="e">
        <f>F179-I179</f>
        <v>#N/A</v>
      </c>
      <c r="K179" s="208" t="e">
        <f>(I179-$D$57)/$D$59</f>
        <v>#N/A</v>
      </c>
      <c r="L179" s="209" t="e">
        <f>10^K179</f>
        <v>#N/A</v>
      </c>
      <c r="M179" s="210" t="e">
        <f>L179*(452/G179)</f>
        <v>#N/A</v>
      </c>
      <c r="N179" s="211" t="e">
        <f>M179*E179</f>
        <v>#N/A</v>
      </c>
      <c r="O179" s="212" t="e">
        <f>N179/1000</f>
        <v>#N/A</v>
      </c>
      <c r="P179" s="213" t="e">
        <f>((O179*10^-12)*(G179*617.9))*10^-6*10^9*10^3</f>
        <v>#N/A</v>
      </c>
      <c r="Q179" s="25"/>
      <c r="R179" s="214">
        <f>$R$76</f>
        <v>0.87</v>
      </c>
      <c r="S179" s="215" t="e">
        <f>O179*R179</f>
        <v>#N/A</v>
      </c>
      <c r="T179" s="214" t="e">
        <f>((S179*10^-12)*(G179*617.9))*10^-6*10^9*10^3</f>
        <v>#N/A</v>
      </c>
    </row>
    <row r="180" spans="2:20" ht="15" customHeight="1">
      <c r="B180" s="11">
        <f>IF($B$79="Row",Samples!AE102,IF($B$79="Column",Samples!AI102,""))</f>
        <v>0</v>
      </c>
      <c r="C180" s="203"/>
      <c r="D180" s="204"/>
      <c r="E180" s="205"/>
      <c r="F180" s="137" t="e">
        <f>VLOOKUP(B180,LC480_Analysis!C:F,3,0)</f>
        <v>#N/A</v>
      </c>
      <c r="G180" s="206"/>
      <c r="H180" s="140"/>
      <c r="I180" s="207"/>
      <c r="J180" s="145" t="e">
        <f>F180-I179</f>
        <v>#N/A</v>
      </c>
      <c r="K180" s="208"/>
      <c r="L180" s="209"/>
      <c r="M180" s="210"/>
      <c r="N180" s="211"/>
      <c r="O180" s="212"/>
      <c r="P180" s="213"/>
      <c r="Q180" s="25"/>
      <c r="R180" s="214"/>
      <c r="S180" s="215"/>
      <c r="T180" s="214"/>
    </row>
    <row r="181" spans="2:20" ht="15" customHeight="1">
      <c r="B181" s="11">
        <f>IF($B$79="Row",Samples!AE103,IF($B$79="Column",Samples!AI103,""))</f>
        <v>0</v>
      </c>
      <c r="C181" s="203"/>
      <c r="D181" s="204"/>
      <c r="E181" s="205"/>
      <c r="F181" s="137" t="e">
        <f>VLOOKUP(B181,LC480_Analysis!C:F,3,0)</f>
        <v>#N/A</v>
      </c>
      <c r="G181" s="206"/>
      <c r="H181" s="141"/>
      <c r="I181" s="207"/>
      <c r="J181" s="146" t="e">
        <f>F181-I179</f>
        <v>#N/A</v>
      </c>
      <c r="K181" s="208"/>
      <c r="L181" s="209"/>
      <c r="M181" s="210"/>
      <c r="N181" s="211"/>
      <c r="O181" s="212"/>
      <c r="P181" s="213"/>
      <c r="Q181" s="25"/>
      <c r="R181" s="214"/>
      <c r="S181" s="215"/>
      <c r="T181" s="214"/>
    </row>
    <row r="182" spans="2:20" ht="15" customHeight="1">
      <c r="B182" s="11">
        <f>IF($B$79="Row",Samples!AE104,IF($B$79="Column",Samples!AI104,""))</f>
        <v>0</v>
      </c>
      <c r="C182" s="203" t="e">
        <f>VLOOKUP(D182,Samples!B:C,2,0)</f>
        <v>#N/A</v>
      </c>
      <c r="D182" s="204" t="e">
        <f>INDEX(Samples!B:J,MATCH(Analysis!B182,Samples!F:F,0),1)</f>
        <v>#N/A</v>
      </c>
      <c r="E182" s="205">
        <f>$E$78</f>
        <v>8000</v>
      </c>
      <c r="F182" s="137" t="e">
        <f>VLOOKUP(B182,LC480_Analysis!C:F,3,0)</f>
        <v>#N/A</v>
      </c>
      <c r="G182" s="206">
        <f>$G$78</f>
        <v>600</v>
      </c>
      <c r="H182" s="143"/>
      <c r="I182" s="207" t="e">
        <f>AVERAGE(F182:F184)</f>
        <v>#N/A</v>
      </c>
      <c r="J182" s="144" t="e">
        <f>F182-I182</f>
        <v>#N/A</v>
      </c>
      <c r="K182" s="208" t="e">
        <f>(I182-$D$57)/$D$59</f>
        <v>#N/A</v>
      </c>
      <c r="L182" s="209" t="e">
        <f>10^K182</f>
        <v>#N/A</v>
      </c>
      <c r="M182" s="210" t="e">
        <f>L182*(452/G182)</f>
        <v>#N/A</v>
      </c>
      <c r="N182" s="211" t="e">
        <f>M182*E182</f>
        <v>#N/A</v>
      </c>
      <c r="O182" s="212" t="e">
        <f>N182/1000</f>
        <v>#N/A</v>
      </c>
      <c r="P182" s="213" t="e">
        <f>((O182*10^-12)*(G182*617.9))*10^-6*10^9*10^3</f>
        <v>#N/A</v>
      </c>
      <c r="Q182" s="25"/>
      <c r="R182" s="214">
        <f>$R$76</f>
        <v>0.87</v>
      </c>
      <c r="S182" s="215" t="e">
        <f>O182*R182</f>
        <v>#N/A</v>
      </c>
      <c r="T182" s="214" t="e">
        <f>((S182*10^-12)*(G182*617.9))*10^-6*10^9*10^3</f>
        <v>#N/A</v>
      </c>
    </row>
    <row r="183" spans="2:20" ht="15" customHeight="1">
      <c r="B183" s="11">
        <f>IF($B$79="Row",Samples!AE105,IF($B$79="Column",Samples!AI105,""))</f>
        <v>0</v>
      </c>
      <c r="C183" s="203"/>
      <c r="D183" s="204"/>
      <c r="E183" s="205"/>
      <c r="F183" s="137" t="e">
        <f>VLOOKUP(B183,LC480_Analysis!C:F,3,0)</f>
        <v>#N/A</v>
      </c>
      <c r="G183" s="206"/>
      <c r="H183" s="140"/>
      <c r="I183" s="207"/>
      <c r="J183" s="145" t="e">
        <f>F183-I182</f>
        <v>#N/A</v>
      </c>
      <c r="K183" s="208"/>
      <c r="L183" s="209"/>
      <c r="M183" s="210"/>
      <c r="N183" s="211"/>
      <c r="O183" s="212"/>
      <c r="P183" s="213"/>
      <c r="Q183" s="25"/>
      <c r="R183" s="214"/>
      <c r="S183" s="215"/>
      <c r="T183" s="214"/>
    </row>
    <row r="184" spans="2:20" ht="15" customHeight="1">
      <c r="B184" s="11">
        <f>IF($B$79="Row",Samples!AE106,IF($B$79="Column",Samples!AI106,""))</f>
        <v>0</v>
      </c>
      <c r="C184" s="203"/>
      <c r="D184" s="204"/>
      <c r="E184" s="205"/>
      <c r="F184" s="137" t="e">
        <f>VLOOKUP(B184,LC480_Analysis!C:F,3,0)</f>
        <v>#N/A</v>
      </c>
      <c r="G184" s="206"/>
      <c r="H184" s="141"/>
      <c r="I184" s="207"/>
      <c r="J184" s="146" t="e">
        <f>F184-I182</f>
        <v>#N/A</v>
      </c>
      <c r="K184" s="208"/>
      <c r="L184" s="209"/>
      <c r="M184" s="210"/>
      <c r="N184" s="211"/>
      <c r="O184" s="212"/>
      <c r="P184" s="213"/>
      <c r="Q184" s="25"/>
      <c r="R184" s="214"/>
      <c r="S184" s="215"/>
      <c r="T184" s="214"/>
    </row>
    <row r="185" spans="2:20" ht="15" customHeight="1">
      <c r="B185" s="11">
        <f>IF($B$79="Row",Samples!AE107,IF($B$79="Column",Samples!AI107,""))</f>
        <v>0</v>
      </c>
      <c r="C185" s="203" t="e">
        <f>VLOOKUP(D185,Samples!B:C,2,0)</f>
        <v>#N/A</v>
      </c>
      <c r="D185" s="204" t="e">
        <f>INDEX(Samples!B:J,MATCH(Analysis!B185,Samples!F:F,0),1)</f>
        <v>#N/A</v>
      </c>
      <c r="E185" s="205">
        <f>$E$78</f>
        <v>8000</v>
      </c>
      <c r="F185" s="137" t="e">
        <f>VLOOKUP(B185,LC480_Analysis!C:F,3,0)</f>
        <v>#N/A</v>
      </c>
      <c r="G185" s="206">
        <f>$G$78</f>
        <v>600</v>
      </c>
      <c r="H185" s="143"/>
      <c r="I185" s="207" t="e">
        <f>AVERAGE(F185:F187)</f>
        <v>#N/A</v>
      </c>
      <c r="J185" s="144" t="e">
        <f>F185-I185</f>
        <v>#N/A</v>
      </c>
      <c r="K185" s="208" t="e">
        <f>(I185-$D$57)/$D$59</f>
        <v>#N/A</v>
      </c>
      <c r="L185" s="209" t="e">
        <f>10^K185</f>
        <v>#N/A</v>
      </c>
      <c r="M185" s="210" t="e">
        <f>L185*(452/G185)</f>
        <v>#N/A</v>
      </c>
      <c r="N185" s="211" t="e">
        <f>M185*E185</f>
        <v>#N/A</v>
      </c>
      <c r="O185" s="212" t="e">
        <f>N185/1000</f>
        <v>#N/A</v>
      </c>
      <c r="P185" s="213" t="e">
        <f>((O185*10^-12)*(G185*617.9))*10^-6*10^9*10^3</f>
        <v>#N/A</v>
      </c>
      <c r="Q185" s="25"/>
      <c r="R185" s="214">
        <f>$R$76</f>
        <v>0.87</v>
      </c>
      <c r="S185" s="215" t="e">
        <f>O185*R185</f>
        <v>#N/A</v>
      </c>
      <c r="T185" s="214" t="e">
        <f>((S185*10^-12)*(G185*617.9))*10^-6*10^9*10^3</f>
        <v>#N/A</v>
      </c>
    </row>
    <row r="186" spans="2:20" ht="15" customHeight="1">
      <c r="B186" s="11">
        <f>IF($B$79="Row",Samples!AE108,IF($B$79="Column",Samples!AI108,""))</f>
        <v>0</v>
      </c>
      <c r="C186" s="203"/>
      <c r="D186" s="204"/>
      <c r="E186" s="205"/>
      <c r="F186" s="137" t="e">
        <f>VLOOKUP(B186,LC480_Analysis!C:F,3,0)</f>
        <v>#N/A</v>
      </c>
      <c r="G186" s="206"/>
      <c r="H186" s="140"/>
      <c r="I186" s="207"/>
      <c r="J186" s="145" t="e">
        <f>F186-I185</f>
        <v>#N/A</v>
      </c>
      <c r="K186" s="208"/>
      <c r="L186" s="209"/>
      <c r="M186" s="210"/>
      <c r="N186" s="211"/>
      <c r="O186" s="212"/>
      <c r="P186" s="213"/>
      <c r="Q186" s="25"/>
      <c r="R186" s="214"/>
      <c r="S186" s="215"/>
      <c r="T186" s="214"/>
    </row>
    <row r="187" spans="2:20" ht="15" customHeight="1">
      <c r="B187" s="11">
        <f>IF($B$79="Row",Samples!AE109,IF($B$79="Column",Samples!AI109,""))</f>
        <v>0</v>
      </c>
      <c r="C187" s="203"/>
      <c r="D187" s="204"/>
      <c r="E187" s="205"/>
      <c r="F187" s="137" t="e">
        <f>VLOOKUP(B187,LC480_Analysis!C:F,3,0)</f>
        <v>#N/A</v>
      </c>
      <c r="G187" s="206"/>
      <c r="H187" s="141"/>
      <c r="I187" s="207"/>
      <c r="J187" s="146" t="e">
        <f>F187-I185</f>
        <v>#N/A</v>
      </c>
      <c r="K187" s="208"/>
      <c r="L187" s="209"/>
      <c r="M187" s="210"/>
      <c r="N187" s="211"/>
      <c r="O187" s="212"/>
      <c r="P187" s="213"/>
      <c r="Q187" s="25"/>
      <c r="R187" s="214"/>
      <c r="S187" s="215"/>
      <c r="T187" s="214"/>
    </row>
    <row r="188" spans="2:20" ht="15" customHeight="1">
      <c r="B188" s="11">
        <f>IF($B$79="Row",Samples!AE110,IF($B$79="Column",Samples!AI110,""))</f>
        <v>0</v>
      </c>
      <c r="C188" s="203" t="e">
        <f>VLOOKUP(D188,Samples!B:C,2,0)</f>
        <v>#N/A</v>
      </c>
      <c r="D188" s="204" t="e">
        <f>INDEX(Samples!B:J,MATCH(Analysis!B188,Samples!F:F,0),1)</f>
        <v>#N/A</v>
      </c>
      <c r="E188" s="205">
        <f>$E$78</f>
        <v>8000</v>
      </c>
      <c r="F188" s="137" t="e">
        <f>VLOOKUP(B188,LC480_Analysis!C:F,3,0)</f>
        <v>#N/A</v>
      </c>
      <c r="G188" s="206">
        <f>$G$78</f>
        <v>600</v>
      </c>
      <c r="H188" s="143"/>
      <c r="I188" s="207" t="e">
        <f>AVERAGE(F188:F190)</f>
        <v>#N/A</v>
      </c>
      <c r="J188" s="144" t="e">
        <f>F188-I188</f>
        <v>#N/A</v>
      </c>
      <c r="K188" s="208" t="e">
        <f>(I188-$D$57)/$D$59</f>
        <v>#N/A</v>
      </c>
      <c r="L188" s="209" t="e">
        <f>10^K188</f>
        <v>#N/A</v>
      </c>
      <c r="M188" s="210" t="e">
        <f>L188*(452/G188)</f>
        <v>#N/A</v>
      </c>
      <c r="N188" s="211" t="e">
        <f>M188*E188</f>
        <v>#N/A</v>
      </c>
      <c r="O188" s="212" t="e">
        <f>N188/1000</f>
        <v>#N/A</v>
      </c>
      <c r="P188" s="213" t="e">
        <f>((O188*10^-12)*(G188*617.9))*10^-6*10^9*10^3</f>
        <v>#N/A</v>
      </c>
      <c r="Q188" s="25"/>
      <c r="R188" s="214">
        <f>$R$76</f>
        <v>0.87</v>
      </c>
      <c r="S188" s="215" t="e">
        <f>O188*R188</f>
        <v>#N/A</v>
      </c>
      <c r="T188" s="214" t="e">
        <f>((S188*10^-12)*(G188*617.9))*10^-6*10^9*10^3</f>
        <v>#N/A</v>
      </c>
    </row>
    <row r="189" spans="2:20" ht="15" customHeight="1">
      <c r="B189" s="11">
        <f>IF($B$79="Row",Samples!AE111,IF($B$79="Column",Samples!AI111,""))</f>
        <v>0</v>
      </c>
      <c r="C189" s="203"/>
      <c r="D189" s="204"/>
      <c r="E189" s="205"/>
      <c r="F189" s="137" t="e">
        <f>VLOOKUP(B189,LC480_Analysis!C:F,3,0)</f>
        <v>#N/A</v>
      </c>
      <c r="G189" s="206"/>
      <c r="H189" s="140"/>
      <c r="I189" s="207"/>
      <c r="J189" s="145" t="e">
        <f>F189-I188</f>
        <v>#N/A</v>
      </c>
      <c r="K189" s="208"/>
      <c r="L189" s="209"/>
      <c r="M189" s="210"/>
      <c r="N189" s="211"/>
      <c r="O189" s="212"/>
      <c r="P189" s="213"/>
      <c r="Q189" s="25"/>
      <c r="R189" s="214"/>
      <c r="S189" s="215"/>
      <c r="T189" s="214"/>
    </row>
    <row r="190" spans="2:20" ht="15" customHeight="1">
      <c r="B190" s="11">
        <f>IF($B$79="Row",Samples!AE112,IF($B$79="Column",Samples!AI112,""))</f>
        <v>0</v>
      </c>
      <c r="C190" s="203"/>
      <c r="D190" s="204"/>
      <c r="E190" s="205"/>
      <c r="F190" s="137" t="e">
        <f>VLOOKUP(B190,LC480_Analysis!C:F,3,0)</f>
        <v>#N/A</v>
      </c>
      <c r="G190" s="206"/>
      <c r="H190" s="141"/>
      <c r="I190" s="207"/>
      <c r="J190" s="146" t="e">
        <f>F190-I188</f>
        <v>#N/A</v>
      </c>
      <c r="K190" s="208"/>
      <c r="L190" s="209"/>
      <c r="M190" s="210"/>
      <c r="N190" s="211"/>
      <c r="O190" s="212"/>
      <c r="P190" s="213"/>
      <c r="Q190" s="25"/>
      <c r="R190" s="214"/>
      <c r="S190" s="215"/>
      <c r="T190" s="214"/>
    </row>
    <row r="191" spans="2:20" ht="15" customHeight="1">
      <c r="B191" s="11">
        <f>IF($B$79="Row",Samples!AE113,IF($B$79="Column",Samples!AI113,""))</f>
        <v>0</v>
      </c>
      <c r="C191" s="203" t="e">
        <f>VLOOKUP(D191,Samples!B:C,2,0)</f>
        <v>#N/A</v>
      </c>
      <c r="D191" s="204" t="e">
        <f>INDEX(Samples!B:J,MATCH(Analysis!B191,Samples!F:F,0),1)</f>
        <v>#N/A</v>
      </c>
      <c r="E191" s="205">
        <f>$E$78</f>
        <v>8000</v>
      </c>
      <c r="F191" s="137" t="e">
        <f>VLOOKUP(B191,LC480_Analysis!C:F,3,0)</f>
        <v>#N/A</v>
      </c>
      <c r="G191" s="206">
        <f>$G$78</f>
        <v>600</v>
      </c>
      <c r="H191" s="143"/>
      <c r="I191" s="207" t="e">
        <f>AVERAGE(F191:F193)</f>
        <v>#N/A</v>
      </c>
      <c r="J191" s="144" t="e">
        <f>F191-I191</f>
        <v>#N/A</v>
      </c>
      <c r="K191" s="208" t="e">
        <f>(I191-$D$57)/$D$59</f>
        <v>#N/A</v>
      </c>
      <c r="L191" s="209" t="e">
        <f>10^K191</f>
        <v>#N/A</v>
      </c>
      <c r="M191" s="210" t="e">
        <f>L191*(452/G191)</f>
        <v>#N/A</v>
      </c>
      <c r="N191" s="211" t="e">
        <f>M191*E191</f>
        <v>#N/A</v>
      </c>
      <c r="O191" s="212" t="e">
        <f>N191/1000</f>
        <v>#N/A</v>
      </c>
      <c r="P191" s="213" t="e">
        <f>((O191*10^-12)*(G191*617.9))*10^-6*10^9*10^3</f>
        <v>#N/A</v>
      </c>
      <c r="Q191" s="25"/>
      <c r="R191" s="214">
        <f>$R$76</f>
        <v>0.87</v>
      </c>
      <c r="S191" s="215" t="e">
        <f>O191*R191</f>
        <v>#N/A</v>
      </c>
      <c r="T191" s="214" t="e">
        <f>((S191*10^-12)*(G191*617.9))*10^-6*10^9*10^3</f>
        <v>#N/A</v>
      </c>
    </row>
    <row r="192" spans="2:20" ht="15" customHeight="1">
      <c r="B192" s="11">
        <f>IF($B$79="Row",Samples!AE114,IF($B$79="Column",Samples!AI114,""))</f>
        <v>0</v>
      </c>
      <c r="C192" s="203"/>
      <c r="D192" s="204"/>
      <c r="E192" s="205"/>
      <c r="F192" s="137" t="e">
        <f>VLOOKUP(B192,LC480_Analysis!C:F,3,0)</f>
        <v>#N/A</v>
      </c>
      <c r="G192" s="206"/>
      <c r="H192" s="140"/>
      <c r="I192" s="207"/>
      <c r="J192" s="145" t="e">
        <f>F192-I191</f>
        <v>#N/A</v>
      </c>
      <c r="K192" s="208"/>
      <c r="L192" s="209"/>
      <c r="M192" s="210"/>
      <c r="N192" s="211"/>
      <c r="O192" s="212"/>
      <c r="P192" s="213"/>
      <c r="Q192" s="25"/>
      <c r="R192" s="214"/>
      <c r="S192" s="215"/>
      <c r="T192" s="214"/>
    </row>
    <row r="193" spans="2:20" ht="15" customHeight="1">
      <c r="B193" s="11">
        <f>IF($B$79="Row",Samples!AE115,IF($B$79="Column",Samples!AI115,""))</f>
        <v>0</v>
      </c>
      <c r="C193" s="203"/>
      <c r="D193" s="204"/>
      <c r="E193" s="205"/>
      <c r="F193" s="137" t="e">
        <f>VLOOKUP(B193,LC480_Analysis!C:F,3,0)</f>
        <v>#N/A</v>
      </c>
      <c r="G193" s="206"/>
      <c r="H193" s="141"/>
      <c r="I193" s="207"/>
      <c r="J193" s="146" t="e">
        <f>F193-I191</f>
        <v>#N/A</v>
      </c>
      <c r="K193" s="208"/>
      <c r="L193" s="209"/>
      <c r="M193" s="210"/>
      <c r="N193" s="211"/>
      <c r="O193" s="212"/>
      <c r="P193" s="213"/>
      <c r="Q193" s="25"/>
      <c r="R193" s="214"/>
      <c r="S193" s="215"/>
      <c r="T193" s="214"/>
    </row>
    <row r="194" spans="2:20" ht="15" customHeight="1">
      <c r="B194" s="11">
        <f>IF($B$79="Row",Samples!AE116,IF($B$79="Column",Samples!AI116,""))</f>
        <v>0</v>
      </c>
      <c r="C194" s="203" t="e">
        <f>VLOOKUP(D194,Samples!B:C,2,0)</f>
        <v>#N/A</v>
      </c>
      <c r="D194" s="204" t="e">
        <f>INDEX(Samples!B:J,MATCH(Analysis!B194,Samples!F:F,0),1)</f>
        <v>#N/A</v>
      </c>
      <c r="E194" s="205">
        <f>$E$78</f>
        <v>8000</v>
      </c>
      <c r="F194" s="137" t="e">
        <f>VLOOKUP(B194,LC480_Analysis!C:F,3,0)</f>
        <v>#N/A</v>
      </c>
      <c r="G194" s="206">
        <f>$G$78</f>
        <v>600</v>
      </c>
      <c r="H194" s="143"/>
      <c r="I194" s="207" t="e">
        <f>AVERAGE(F194:F196)</f>
        <v>#N/A</v>
      </c>
      <c r="J194" s="144" t="e">
        <f>F194-I194</f>
        <v>#N/A</v>
      </c>
      <c r="K194" s="208" t="e">
        <f>(I194-$D$57)/$D$59</f>
        <v>#N/A</v>
      </c>
      <c r="L194" s="209" t="e">
        <f>10^K194</f>
        <v>#N/A</v>
      </c>
      <c r="M194" s="210" t="e">
        <f>L194*(452/G194)</f>
        <v>#N/A</v>
      </c>
      <c r="N194" s="211" t="e">
        <f>M194*E194</f>
        <v>#N/A</v>
      </c>
      <c r="O194" s="212" t="e">
        <f>N194/1000</f>
        <v>#N/A</v>
      </c>
      <c r="P194" s="213" t="e">
        <f>((O194*10^-12)*(G194*617.9))*10^-6*10^9*10^3</f>
        <v>#N/A</v>
      </c>
      <c r="Q194" s="25"/>
      <c r="R194" s="214">
        <f>$R$76</f>
        <v>0.87</v>
      </c>
      <c r="S194" s="215" t="e">
        <f>O194*R194</f>
        <v>#N/A</v>
      </c>
      <c r="T194" s="214" t="e">
        <f>((S194*10^-12)*(G194*617.9))*10^-6*10^9*10^3</f>
        <v>#N/A</v>
      </c>
    </row>
    <row r="195" spans="2:20" ht="15" customHeight="1">
      <c r="B195" s="11">
        <f>IF($B$79="Row",Samples!AE117,IF($B$79="Column",Samples!AI117,""))</f>
        <v>0</v>
      </c>
      <c r="C195" s="203"/>
      <c r="D195" s="204"/>
      <c r="E195" s="205"/>
      <c r="F195" s="137" t="e">
        <f>VLOOKUP(B195,LC480_Analysis!C:F,3,0)</f>
        <v>#N/A</v>
      </c>
      <c r="G195" s="206"/>
      <c r="H195" s="140"/>
      <c r="I195" s="207"/>
      <c r="J195" s="145" t="e">
        <f>F195-I194</f>
        <v>#N/A</v>
      </c>
      <c r="K195" s="208"/>
      <c r="L195" s="209"/>
      <c r="M195" s="210"/>
      <c r="N195" s="211"/>
      <c r="O195" s="212"/>
      <c r="P195" s="213"/>
      <c r="Q195" s="25"/>
      <c r="R195" s="214"/>
      <c r="S195" s="215"/>
      <c r="T195" s="214"/>
    </row>
    <row r="196" spans="2:20" ht="15" customHeight="1">
      <c r="B196" s="11">
        <f>IF($B$79="Row",Samples!AE118,IF($B$79="Column",Samples!AI118,""))</f>
        <v>0</v>
      </c>
      <c r="C196" s="203"/>
      <c r="D196" s="204"/>
      <c r="E196" s="205"/>
      <c r="F196" s="137" t="e">
        <f>VLOOKUP(B196,LC480_Analysis!C:F,3,0)</f>
        <v>#N/A</v>
      </c>
      <c r="G196" s="206"/>
      <c r="H196" s="141"/>
      <c r="I196" s="207"/>
      <c r="J196" s="146" t="e">
        <f>F196-I194</f>
        <v>#N/A</v>
      </c>
      <c r="K196" s="208"/>
      <c r="L196" s="209"/>
      <c r="M196" s="210"/>
      <c r="N196" s="211"/>
      <c r="O196" s="212"/>
      <c r="P196" s="213"/>
      <c r="Q196" s="25"/>
      <c r="R196" s="214"/>
      <c r="S196" s="215"/>
      <c r="T196" s="214"/>
    </row>
    <row r="197" spans="2:20" ht="15" customHeight="1">
      <c r="B197" s="11">
        <f>IF($B$79="Row",Samples!AE119,IF($B$79="Column",Samples!AI119,""))</f>
        <v>0</v>
      </c>
      <c r="C197" s="203" t="e">
        <f>VLOOKUP(D197,Samples!B:C,2,0)</f>
        <v>#N/A</v>
      </c>
      <c r="D197" s="204" t="e">
        <f>INDEX(Samples!B:J,MATCH(Analysis!B197,Samples!F:F,0),1)</f>
        <v>#N/A</v>
      </c>
      <c r="E197" s="205">
        <f>$E$78</f>
        <v>8000</v>
      </c>
      <c r="F197" s="137" t="e">
        <f>VLOOKUP(B197,LC480_Analysis!C:F,3,0)</f>
        <v>#N/A</v>
      </c>
      <c r="G197" s="206">
        <f>$G$78</f>
        <v>600</v>
      </c>
      <c r="H197" s="143"/>
      <c r="I197" s="207" t="e">
        <f>AVERAGE(F197:F199)</f>
        <v>#N/A</v>
      </c>
      <c r="J197" s="144" t="e">
        <f>F197-I197</f>
        <v>#N/A</v>
      </c>
      <c r="K197" s="208" t="e">
        <f>(I197-$D$57)/$D$59</f>
        <v>#N/A</v>
      </c>
      <c r="L197" s="209" t="e">
        <f>10^K197</f>
        <v>#N/A</v>
      </c>
      <c r="M197" s="210" t="e">
        <f>L197*(452/G197)</f>
        <v>#N/A</v>
      </c>
      <c r="N197" s="211" t="e">
        <f>M197*E197</f>
        <v>#N/A</v>
      </c>
      <c r="O197" s="212" t="e">
        <f>N197/1000</f>
        <v>#N/A</v>
      </c>
      <c r="P197" s="213" t="e">
        <f>((O197*10^-12)*(G197*617.9))*10^-6*10^9*10^3</f>
        <v>#N/A</v>
      </c>
      <c r="Q197" s="25"/>
      <c r="R197" s="214">
        <f>$R$76</f>
        <v>0.87</v>
      </c>
      <c r="S197" s="215" t="e">
        <f>O197*R197</f>
        <v>#N/A</v>
      </c>
      <c r="T197" s="214" t="e">
        <f>((S197*10^-12)*(G197*617.9))*10^-6*10^9*10^3</f>
        <v>#N/A</v>
      </c>
    </row>
    <row r="198" spans="2:20" ht="15" customHeight="1">
      <c r="B198" s="11">
        <f>IF($B$79="Row",Samples!AE120,IF($B$79="Column",Samples!AI120,""))</f>
        <v>0</v>
      </c>
      <c r="C198" s="203"/>
      <c r="D198" s="204"/>
      <c r="E198" s="205"/>
      <c r="F198" s="137" t="e">
        <f>VLOOKUP(B198,LC480_Analysis!C:F,3,0)</f>
        <v>#N/A</v>
      </c>
      <c r="G198" s="206"/>
      <c r="H198" s="140"/>
      <c r="I198" s="207"/>
      <c r="J198" s="145" t="e">
        <f>F198-I197</f>
        <v>#N/A</v>
      </c>
      <c r="K198" s="208"/>
      <c r="L198" s="209"/>
      <c r="M198" s="210"/>
      <c r="N198" s="211"/>
      <c r="O198" s="212"/>
      <c r="P198" s="213"/>
      <c r="Q198" s="25"/>
      <c r="R198" s="214"/>
      <c r="S198" s="215"/>
      <c r="T198" s="214"/>
    </row>
    <row r="199" spans="2:20" ht="15" customHeight="1">
      <c r="B199" s="11">
        <f>IF($B$79="Row",Samples!AE121,IF($B$79="Column",Samples!AI121,""))</f>
        <v>0</v>
      </c>
      <c r="C199" s="203"/>
      <c r="D199" s="204"/>
      <c r="E199" s="205"/>
      <c r="F199" s="137" t="e">
        <f>VLOOKUP(B199,LC480_Analysis!C:F,3,0)</f>
        <v>#N/A</v>
      </c>
      <c r="G199" s="206"/>
      <c r="H199" s="141"/>
      <c r="I199" s="207"/>
      <c r="J199" s="146" t="e">
        <f>F199-I197</f>
        <v>#N/A</v>
      </c>
      <c r="K199" s="208"/>
      <c r="L199" s="209"/>
      <c r="M199" s="210"/>
      <c r="N199" s="211"/>
      <c r="O199" s="212"/>
      <c r="P199" s="213"/>
      <c r="Q199" s="25"/>
      <c r="R199" s="214"/>
      <c r="S199" s="215"/>
      <c r="T199" s="214"/>
    </row>
    <row r="200" spans="2:20" ht="15" customHeight="1">
      <c r="B200" s="11">
        <f>IF($B$79="Row",Samples!AE122,IF($B$79="Column",Samples!AI122,""))</f>
        <v>0</v>
      </c>
      <c r="C200" s="203" t="e">
        <f>VLOOKUP(D200,Samples!B:C,2,0)</f>
        <v>#N/A</v>
      </c>
      <c r="D200" s="204" t="e">
        <f>INDEX(Samples!B:J,MATCH(Analysis!B200,Samples!F:F,0),1)</f>
        <v>#N/A</v>
      </c>
      <c r="E200" s="205">
        <f>$E$78</f>
        <v>8000</v>
      </c>
      <c r="F200" s="137" t="e">
        <f>VLOOKUP(B200,LC480_Analysis!C:F,3,0)</f>
        <v>#N/A</v>
      </c>
      <c r="G200" s="206">
        <f>$G$78</f>
        <v>600</v>
      </c>
      <c r="H200" s="143"/>
      <c r="I200" s="207" t="e">
        <f>AVERAGE(F200:F202)</f>
        <v>#N/A</v>
      </c>
      <c r="J200" s="144" t="e">
        <f>F200-I200</f>
        <v>#N/A</v>
      </c>
      <c r="K200" s="208" t="e">
        <f>(I200-$D$57)/$D$59</f>
        <v>#N/A</v>
      </c>
      <c r="L200" s="209" t="e">
        <f>10^K200</f>
        <v>#N/A</v>
      </c>
      <c r="M200" s="210" t="e">
        <f>L200*(452/G200)</f>
        <v>#N/A</v>
      </c>
      <c r="N200" s="211" t="e">
        <f>M200*E200</f>
        <v>#N/A</v>
      </c>
      <c r="O200" s="212" t="e">
        <f>N200/1000</f>
        <v>#N/A</v>
      </c>
      <c r="P200" s="213" t="e">
        <f>((O200*10^-12)*(G200*617.9))*10^-6*10^9*10^3</f>
        <v>#N/A</v>
      </c>
      <c r="Q200" s="25"/>
      <c r="R200" s="214">
        <f>$R$76</f>
        <v>0.87</v>
      </c>
      <c r="S200" s="215" t="e">
        <f>O200*R200</f>
        <v>#N/A</v>
      </c>
      <c r="T200" s="214" t="e">
        <f>((S200*10^-12)*(G200*617.9))*10^-6*10^9*10^3</f>
        <v>#N/A</v>
      </c>
    </row>
    <row r="201" spans="2:20" ht="15" customHeight="1">
      <c r="B201" s="11">
        <f>IF($B$79="Row",Samples!AE123,IF($B$79="Column",Samples!AI123,""))</f>
        <v>0</v>
      </c>
      <c r="C201" s="203"/>
      <c r="D201" s="204"/>
      <c r="E201" s="205"/>
      <c r="F201" s="137" t="e">
        <f>VLOOKUP(B201,LC480_Analysis!C:F,3,0)</f>
        <v>#N/A</v>
      </c>
      <c r="G201" s="206"/>
      <c r="H201" s="140"/>
      <c r="I201" s="207"/>
      <c r="J201" s="145" t="e">
        <f>F201-I200</f>
        <v>#N/A</v>
      </c>
      <c r="K201" s="208"/>
      <c r="L201" s="209"/>
      <c r="M201" s="210"/>
      <c r="N201" s="211"/>
      <c r="O201" s="212"/>
      <c r="P201" s="213"/>
      <c r="Q201" s="25"/>
      <c r="R201" s="214"/>
      <c r="S201" s="215"/>
      <c r="T201" s="214"/>
    </row>
    <row r="202" spans="2:20" ht="15" customHeight="1">
      <c r="B202" s="11">
        <f>IF($B$79="Row",Samples!AE124,IF($B$79="Column",Samples!AI124,""))</f>
        <v>0</v>
      </c>
      <c r="C202" s="203"/>
      <c r="D202" s="204"/>
      <c r="E202" s="205"/>
      <c r="F202" s="137" t="e">
        <f>VLOOKUP(B202,LC480_Analysis!C:F,3,0)</f>
        <v>#N/A</v>
      </c>
      <c r="G202" s="206"/>
      <c r="H202" s="141"/>
      <c r="I202" s="207"/>
      <c r="J202" s="146" t="e">
        <f>F202-I200</f>
        <v>#N/A</v>
      </c>
      <c r="K202" s="208"/>
      <c r="L202" s="209"/>
      <c r="M202" s="210"/>
      <c r="N202" s="211"/>
      <c r="O202" s="212"/>
      <c r="P202" s="213"/>
      <c r="Q202" s="25"/>
      <c r="R202" s="214"/>
      <c r="S202" s="215"/>
      <c r="T202" s="214"/>
    </row>
    <row r="203" spans="2:20" ht="15" customHeight="1">
      <c r="B203" s="11">
        <f>IF($B$79="Row",Samples!AE125,IF($B$79="Column",Samples!AI125,""))</f>
        <v>0</v>
      </c>
      <c r="C203" s="203" t="e">
        <f>VLOOKUP(D203,Samples!B:C,2,0)</f>
        <v>#N/A</v>
      </c>
      <c r="D203" s="204" t="e">
        <f>INDEX(Samples!B:J,MATCH(Analysis!B203,Samples!F:F,0),1)</f>
        <v>#N/A</v>
      </c>
      <c r="E203" s="205">
        <f>$E$78</f>
        <v>8000</v>
      </c>
      <c r="F203" s="137" t="e">
        <f>VLOOKUP(B203,LC480_Analysis!C:F,3,0)</f>
        <v>#N/A</v>
      </c>
      <c r="G203" s="206">
        <f>$G$78</f>
        <v>600</v>
      </c>
      <c r="H203" s="143"/>
      <c r="I203" s="207" t="e">
        <f>AVERAGE(F203:F205)</f>
        <v>#N/A</v>
      </c>
      <c r="J203" s="144" t="e">
        <f>F203-I203</f>
        <v>#N/A</v>
      </c>
      <c r="K203" s="208" t="e">
        <f>(I203-$D$57)/$D$59</f>
        <v>#N/A</v>
      </c>
      <c r="L203" s="209" t="e">
        <f>10^K203</f>
        <v>#N/A</v>
      </c>
      <c r="M203" s="210" t="e">
        <f>L203*(452/G203)</f>
        <v>#N/A</v>
      </c>
      <c r="N203" s="211" t="e">
        <f>M203*E203</f>
        <v>#N/A</v>
      </c>
      <c r="O203" s="212" t="e">
        <f>N203/1000</f>
        <v>#N/A</v>
      </c>
      <c r="P203" s="213" t="e">
        <f>((O203*10^-12)*(G203*617.9))*10^-6*10^9*10^3</f>
        <v>#N/A</v>
      </c>
      <c r="Q203" s="25"/>
      <c r="R203" s="214">
        <f>$R$76</f>
        <v>0.87</v>
      </c>
      <c r="S203" s="215" t="e">
        <f>O203*R203</f>
        <v>#N/A</v>
      </c>
      <c r="T203" s="214" t="e">
        <f>((S203*10^-12)*(G203*617.9))*10^-6*10^9*10^3</f>
        <v>#N/A</v>
      </c>
    </row>
    <row r="204" spans="2:20" ht="15" customHeight="1">
      <c r="B204" s="11">
        <f>IF($B$79="Row",Samples!AE126,IF($B$79="Column",Samples!AI126,""))</f>
        <v>0</v>
      </c>
      <c r="C204" s="203"/>
      <c r="D204" s="204"/>
      <c r="E204" s="205"/>
      <c r="F204" s="137" t="e">
        <f>VLOOKUP(B204,LC480_Analysis!C:F,3,0)</f>
        <v>#N/A</v>
      </c>
      <c r="G204" s="206"/>
      <c r="H204" s="140"/>
      <c r="I204" s="207"/>
      <c r="J204" s="145" t="e">
        <f>F204-I203</f>
        <v>#N/A</v>
      </c>
      <c r="K204" s="208"/>
      <c r="L204" s="209"/>
      <c r="M204" s="210"/>
      <c r="N204" s="211"/>
      <c r="O204" s="212"/>
      <c r="P204" s="213"/>
      <c r="Q204" s="25"/>
      <c r="R204" s="214"/>
      <c r="S204" s="215"/>
      <c r="T204" s="214"/>
    </row>
    <row r="205" spans="2:20" ht="15" customHeight="1">
      <c r="B205" s="11">
        <f>IF($B$79="Row",Samples!AE127,IF($B$79="Column",Samples!AI127,""))</f>
        <v>0</v>
      </c>
      <c r="C205" s="203"/>
      <c r="D205" s="204"/>
      <c r="E205" s="205"/>
      <c r="F205" s="137" t="e">
        <f>VLOOKUP(B205,LC480_Analysis!C:F,3,0)</f>
        <v>#N/A</v>
      </c>
      <c r="G205" s="206"/>
      <c r="H205" s="141"/>
      <c r="I205" s="207"/>
      <c r="J205" s="146" t="e">
        <f>F205-I203</f>
        <v>#N/A</v>
      </c>
      <c r="K205" s="208"/>
      <c r="L205" s="209"/>
      <c r="M205" s="210"/>
      <c r="N205" s="211"/>
      <c r="O205" s="212"/>
      <c r="P205" s="213"/>
      <c r="Q205" s="25"/>
      <c r="R205" s="214"/>
      <c r="S205" s="215"/>
      <c r="T205" s="214"/>
    </row>
    <row r="206" spans="2:20" ht="15" customHeight="1">
      <c r="B206" s="11">
        <f>IF($B$79="Row",Samples!AE128,IF($B$79="Column",Samples!AI128,""))</f>
        <v>0</v>
      </c>
      <c r="C206" s="203" t="e">
        <f>VLOOKUP(D206,Samples!B:C,2,0)</f>
        <v>#N/A</v>
      </c>
      <c r="D206" s="204" t="e">
        <f>INDEX(Samples!B:J,MATCH(Analysis!B206,Samples!F:F,0),1)</f>
        <v>#N/A</v>
      </c>
      <c r="E206" s="205">
        <f>$E$78</f>
        <v>8000</v>
      </c>
      <c r="F206" s="137" t="e">
        <f>VLOOKUP(B206,LC480_Analysis!C:F,3,0)</f>
        <v>#N/A</v>
      </c>
      <c r="G206" s="206">
        <f>$G$78</f>
        <v>600</v>
      </c>
      <c r="H206" s="143"/>
      <c r="I206" s="207" t="e">
        <f>AVERAGE(F206:F208)</f>
        <v>#N/A</v>
      </c>
      <c r="J206" s="144" t="e">
        <f>F206-I206</f>
        <v>#N/A</v>
      </c>
      <c r="K206" s="208" t="e">
        <f>(I206-$D$57)/$D$59</f>
        <v>#N/A</v>
      </c>
      <c r="L206" s="209" t="e">
        <f>10^K206</f>
        <v>#N/A</v>
      </c>
      <c r="M206" s="210" t="e">
        <f>L206*(452/G206)</f>
        <v>#N/A</v>
      </c>
      <c r="N206" s="211" t="e">
        <f>M206*E206</f>
        <v>#N/A</v>
      </c>
      <c r="O206" s="212" t="e">
        <f>N206/1000</f>
        <v>#N/A</v>
      </c>
      <c r="P206" s="213" t="e">
        <f>((O206*10^-12)*(G206*617.9))*10^-6*10^9*10^3</f>
        <v>#N/A</v>
      </c>
      <c r="Q206" s="25"/>
      <c r="R206" s="214">
        <f>$R$76</f>
        <v>0.87</v>
      </c>
      <c r="S206" s="215" t="e">
        <f>O206*R206</f>
        <v>#N/A</v>
      </c>
      <c r="T206" s="214" t="e">
        <f>((S206*10^-12)*(G206*617.9))*10^-6*10^9*10^3</f>
        <v>#N/A</v>
      </c>
    </row>
    <row r="207" spans="2:20" ht="15" customHeight="1">
      <c r="B207" s="11">
        <f>IF($B$79="Row",Samples!AE129,IF($B$79="Column",Samples!AI129,""))</f>
        <v>0</v>
      </c>
      <c r="C207" s="203"/>
      <c r="D207" s="204"/>
      <c r="E207" s="205"/>
      <c r="F207" s="137" t="e">
        <f>VLOOKUP(B207,LC480_Analysis!C:F,3,0)</f>
        <v>#N/A</v>
      </c>
      <c r="G207" s="206"/>
      <c r="H207" s="140"/>
      <c r="I207" s="207"/>
      <c r="J207" s="145" t="e">
        <f>F207-I206</f>
        <v>#N/A</v>
      </c>
      <c r="K207" s="208"/>
      <c r="L207" s="209"/>
      <c r="M207" s="210"/>
      <c r="N207" s="211"/>
      <c r="O207" s="212"/>
      <c r="P207" s="213"/>
      <c r="Q207" s="25"/>
      <c r="R207" s="214"/>
      <c r="S207" s="215"/>
      <c r="T207" s="214"/>
    </row>
    <row r="208" spans="2:20" ht="15" customHeight="1">
      <c r="B208" s="11">
        <f>IF($B$79="Row",Samples!AE130,IF($B$79="Column",Samples!AI130,""))</f>
        <v>0</v>
      </c>
      <c r="C208" s="203"/>
      <c r="D208" s="204"/>
      <c r="E208" s="205"/>
      <c r="F208" s="137" t="e">
        <f>VLOOKUP(B208,LC480_Analysis!C:F,3,0)</f>
        <v>#N/A</v>
      </c>
      <c r="G208" s="206"/>
      <c r="H208" s="141"/>
      <c r="I208" s="207"/>
      <c r="J208" s="146" t="e">
        <f>F208-I206</f>
        <v>#N/A</v>
      </c>
      <c r="K208" s="208"/>
      <c r="L208" s="209"/>
      <c r="M208" s="210"/>
      <c r="N208" s="211"/>
      <c r="O208" s="212"/>
      <c r="P208" s="213"/>
      <c r="Q208" s="25"/>
      <c r="R208" s="214"/>
      <c r="S208" s="215"/>
      <c r="T208" s="214"/>
    </row>
    <row r="209" spans="2:20" ht="15" customHeight="1">
      <c r="B209" s="11">
        <f>IF($B$79="Row",Samples!AE131,IF($B$79="Column",Samples!AI131,""))</f>
        <v>0</v>
      </c>
      <c r="C209" s="203" t="e">
        <f>VLOOKUP(D209,Samples!B:C,2,0)</f>
        <v>#N/A</v>
      </c>
      <c r="D209" s="204" t="e">
        <f>INDEX(Samples!B:J,MATCH(Analysis!B209,Samples!F:F,0),1)</f>
        <v>#N/A</v>
      </c>
      <c r="E209" s="205">
        <f>$E$78</f>
        <v>8000</v>
      </c>
      <c r="F209" s="137" t="e">
        <f>VLOOKUP(B209,LC480_Analysis!C:F,3,0)</f>
        <v>#N/A</v>
      </c>
      <c r="G209" s="206">
        <f>$G$78</f>
        <v>600</v>
      </c>
      <c r="H209" s="143"/>
      <c r="I209" s="207" t="e">
        <f>AVERAGE(F209:F211)</f>
        <v>#N/A</v>
      </c>
      <c r="J209" s="144" t="e">
        <f>F209-I209</f>
        <v>#N/A</v>
      </c>
      <c r="K209" s="208" t="e">
        <f>(I209-$D$57)/$D$59</f>
        <v>#N/A</v>
      </c>
      <c r="L209" s="209" t="e">
        <f>10^K209</f>
        <v>#N/A</v>
      </c>
      <c r="M209" s="210" t="e">
        <f>L209*(452/G209)</f>
        <v>#N/A</v>
      </c>
      <c r="N209" s="211" t="e">
        <f>M209*E209</f>
        <v>#N/A</v>
      </c>
      <c r="O209" s="212" t="e">
        <f>N209/1000</f>
        <v>#N/A</v>
      </c>
      <c r="P209" s="213" t="e">
        <f>((O209*10^-12)*(G209*617.9))*10^-6*10^9*10^3</f>
        <v>#N/A</v>
      </c>
      <c r="Q209" s="25"/>
      <c r="R209" s="214">
        <f>$R$76</f>
        <v>0.87</v>
      </c>
      <c r="S209" s="215" t="e">
        <f>O209*R209</f>
        <v>#N/A</v>
      </c>
      <c r="T209" s="214" t="e">
        <f>((S209*10^-12)*(G209*617.9))*10^-6*10^9*10^3</f>
        <v>#N/A</v>
      </c>
    </row>
    <row r="210" spans="2:20" ht="15" customHeight="1">
      <c r="B210" s="11">
        <f>IF($B$79="Row",Samples!AE132,IF($B$79="Column",Samples!AI132,""))</f>
        <v>0</v>
      </c>
      <c r="C210" s="203"/>
      <c r="D210" s="204"/>
      <c r="E210" s="205"/>
      <c r="F210" s="137" t="e">
        <f>VLOOKUP(B210,LC480_Analysis!C:F,3,0)</f>
        <v>#N/A</v>
      </c>
      <c r="G210" s="206"/>
      <c r="H210" s="140"/>
      <c r="I210" s="207"/>
      <c r="J210" s="145" t="e">
        <f>F210-I209</f>
        <v>#N/A</v>
      </c>
      <c r="K210" s="208"/>
      <c r="L210" s="209"/>
      <c r="M210" s="210"/>
      <c r="N210" s="211"/>
      <c r="O210" s="212"/>
      <c r="P210" s="213"/>
      <c r="Q210" s="25"/>
      <c r="R210" s="214"/>
      <c r="S210" s="215"/>
      <c r="T210" s="214"/>
    </row>
    <row r="211" spans="2:20" ht="15" customHeight="1">
      <c r="B211" s="11">
        <f>IF($B$79="Row",Samples!AE133,IF($B$79="Column",Samples!AI133,""))</f>
        <v>0</v>
      </c>
      <c r="C211" s="203"/>
      <c r="D211" s="204"/>
      <c r="E211" s="205"/>
      <c r="F211" s="137" t="e">
        <f>VLOOKUP(B211,LC480_Analysis!C:F,3,0)</f>
        <v>#N/A</v>
      </c>
      <c r="G211" s="206"/>
      <c r="H211" s="141"/>
      <c r="I211" s="207"/>
      <c r="J211" s="146" t="e">
        <f>F211-I209</f>
        <v>#N/A</v>
      </c>
      <c r="K211" s="208"/>
      <c r="L211" s="209"/>
      <c r="M211" s="210"/>
      <c r="N211" s="211"/>
      <c r="O211" s="212"/>
      <c r="P211" s="213"/>
      <c r="Q211" s="25"/>
      <c r="R211" s="214"/>
      <c r="S211" s="215"/>
      <c r="T211" s="214"/>
    </row>
    <row r="212" spans="2:20" ht="15" customHeight="1">
      <c r="B212" s="11">
        <f>IF($B$79="Row",Samples!AE134,IF($B$79="Column",Samples!AI134,""))</f>
        <v>0</v>
      </c>
      <c r="C212" s="203" t="e">
        <f>VLOOKUP(D212,Samples!B:C,2,0)</f>
        <v>#N/A</v>
      </c>
      <c r="D212" s="204" t="e">
        <f>INDEX(Samples!B:J,MATCH(Analysis!B212,Samples!F:F,0),1)</f>
        <v>#N/A</v>
      </c>
      <c r="E212" s="205">
        <f>$E$78</f>
        <v>8000</v>
      </c>
      <c r="F212" s="137" t="e">
        <f>VLOOKUP(B212,LC480_Analysis!C:F,3,0)</f>
        <v>#N/A</v>
      </c>
      <c r="G212" s="206">
        <f>$G$78</f>
        <v>600</v>
      </c>
      <c r="H212" s="143"/>
      <c r="I212" s="207" t="e">
        <f>AVERAGE(F212:F214)</f>
        <v>#N/A</v>
      </c>
      <c r="J212" s="144" t="e">
        <f>F212-I212</f>
        <v>#N/A</v>
      </c>
      <c r="K212" s="208" t="e">
        <f>(I212-$D$57)/$D$59</f>
        <v>#N/A</v>
      </c>
      <c r="L212" s="209" t="e">
        <f>10^K212</f>
        <v>#N/A</v>
      </c>
      <c r="M212" s="210" t="e">
        <f>L212*(452/G212)</f>
        <v>#N/A</v>
      </c>
      <c r="N212" s="211" t="e">
        <f>M212*E212</f>
        <v>#N/A</v>
      </c>
      <c r="O212" s="212" t="e">
        <f>N212/1000</f>
        <v>#N/A</v>
      </c>
      <c r="P212" s="213" t="e">
        <f>((O212*10^-12)*(G212*617.9))*10^-6*10^9*10^3</f>
        <v>#N/A</v>
      </c>
      <c r="Q212" s="25"/>
      <c r="R212" s="214">
        <f>$R$76</f>
        <v>0.87</v>
      </c>
      <c r="S212" s="215" t="e">
        <f>O212*R212</f>
        <v>#N/A</v>
      </c>
      <c r="T212" s="214" t="e">
        <f>((S212*10^-12)*(G212*617.9))*10^-6*10^9*10^3</f>
        <v>#N/A</v>
      </c>
    </row>
    <row r="213" spans="2:20" ht="15" customHeight="1">
      <c r="B213" s="11">
        <f>IF($B$79="Row",Samples!AE135,IF($B$79="Column",Samples!AI135,""))</f>
        <v>0</v>
      </c>
      <c r="C213" s="203"/>
      <c r="D213" s="204"/>
      <c r="E213" s="205"/>
      <c r="F213" s="137" t="e">
        <f>VLOOKUP(B213,LC480_Analysis!C:F,3,0)</f>
        <v>#N/A</v>
      </c>
      <c r="G213" s="206"/>
      <c r="H213" s="140"/>
      <c r="I213" s="207"/>
      <c r="J213" s="145" t="e">
        <f>F213-I212</f>
        <v>#N/A</v>
      </c>
      <c r="K213" s="208"/>
      <c r="L213" s="209"/>
      <c r="M213" s="210"/>
      <c r="N213" s="211"/>
      <c r="O213" s="212"/>
      <c r="P213" s="213"/>
      <c r="Q213" s="25"/>
      <c r="R213" s="214"/>
      <c r="S213" s="215"/>
      <c r="T213" s="214"/>
    </row>
    <row r="214" spans="2:20" ht="15" customHeight="1">
      <c r="B214" s="11">
        <f>IF($B$79="Row",Samples!AE136,IF($B$79="Column",Samples!AI136,""))</f>
        <v>0</v>
      </c>
      <c r="C214" s="203"/>
      <c r="D214" s="204"/>
      <c r="E214" s="205"/>
      <c r="F214" s="137" t="e">
        <f>VLOOKUP(B214,LC480_Analysis!C:F,3,0)</f>
        <v>#N/A</v>
      </c>
      <c r="G214" s="206"/>
      <c r="H214" s="141"/>
      <c r="I214" s="207"/>
      <c r="J214" s="146" t="e">
        <f>F214-I212</f>
        <v>#N/A</v>
      </c>
      <c r="K214" s="208"/>
      <c r="L214" s="209"/>
      <c r="M214" s="210"/>
      <c r="N214" s="211"/>
      <c r="O214" s="212"/>
      <c r="P214" s="213"/>
      <c r="Q214" s="25"/>
      <c r="R214" s="214"/>
      <c r="S214" s="215"/>
      <c r="T214" s="214"/>
    </row>
    <row r="215" spans="2:20" ht="15" customHeight="1">
      <c r="B215" s="11">
        <f>IF($B$79="Row",Samples!AE137,IF($B$79="Column",Samples!AI137,""))</f>
        <v>0</v>
      </c>
      <c r="C215" s="203" t="e">
        <f>VLOOKUP(D215,Samples!B:C,2,0)</f>
        <v>#N/A</v>
      </c>
      <c r="D215" s="204" t="e">
        <f>INDEX(Samples!B:J,MATCH(Analysis!B215,Samples!F:F,0),1)</f>
        <v>#N/A</v>
      </c>
      <c r="E215" s="205">
        <f>$E$78</f>
        <v>8000</v>
      </c>
      <c r="F215" s="137" t="e">
        <f>VLOOKUP(B215,LC480_Analysis!C:F,3,0)</f>
        <v>#N/A</v>
      </c>
      <c r="G215" s="206">
        <f>$G$78</f>
        <v>600</v>
      </c>
      <c r="H215" s="143"/>
      <c r="I215" s="207" t="e">
        <f>AVERAGE(F215:F217)</f>
        <v>#N/A</v>
      </c>
      <c r="J215" s="144" t="e">
        <f>F215-I215</f>
        <v>#N/A</v>
      </c>
      <c r="K215" s="208" t="e">
        <f>(I215-$D$57)/$D$59</f>
        <v>#N/A</v>
      </c>
      <c r="L215" s="209" t="e">
        <f>10^K215</f>
        <v>#N/A</v>
      </c>
      <c r="M215" s="210" t="e">
        <f>L215*(452/G215)</f>
        <v>#N/A</v>
      </c>
      <c r="N215" s="211" t="e">
        <f>M215*E215</f>
        <v>#N/A</v>
      </c>
      <c r="O215" s="212" t="e">
        <f>N215/1000</f>
        <v>#N/A</v>
      </c>
      <c r="P215" s="213" t="e">
        <f>((O215*10^-12)*(G215*617.9))*10^-6*10^9*10^3</f>
        <v>#N/A</v>
      </c>
      <c r="Q215" s="25"/>
      <c r="R215" s="214">
        <f>$R$76</f>
        <v>0.87</v>
      </c>
      <c r="S215" s="215" t="e">
        <f>O215*R215</f>
        <v>#N/A</v>
      </c>
      <c r="T215" s="214" t="e">
        <f>((S215*10^-12)*(G215*617.9))*10^-6*10^9*10^3</f>
        <v>#N/A</v>
      </c>
    </row>
    <row r="216" spans="2:20" ht="15" customHeight="1">
      <c r="B216" s="11">
        <f>IF($B$79="Row",Samples!AE138,IF($B$79="Column",Samples!AI138,""))</f>
        <v>0</v>
      </c>
      <c r="C216" s="203"/>
      <c r="D216" s="204"/>
      <c r="E216" s="205"/>
      <c r="F216" s="137" t="e">
        <f>VLOOKUP(B216,LC480_Analysis!C:F,3,0)</f>
        <v>#N/A</v>
      </c>
      <c r="G216" s="206"/>
      <c r="H216" s="140"/>
      <c r="I216" s="207"/>
      <c r="J216" s="145" t="e">
        <f>F216-I215</f>
        <v>#N/A</v>
      </c>
      <c r="K216" s="208"/>
      <c r="L216" s="209"/>
      <c r="M216" s="210"/>
      <c r="N216" s="211"/>
      <c r="O216" s="212"/>
      <c r="P216" s="213"/>
      <c r="Q216" s="25"/>
      <c r="R216" s="214"/>
      <c r="S216" s="215"/>
      <c r="T216" s="214"/>
    </row>
    <row r="217" spans="2:20" ht="15" customHeight="1">
      <c r="B217" s="11">
        <f>IF($B$79="Row",Samples!AE139,IF($B$79="Column",Samples!AI139,""))</f>
        <v>0</v>
      </c>
      <c r="C217" s="203"/>
      <c r="D217" s="204"/>
      <c r="E217" s="205"/>
      <c r="F217" s="137" t="e">
        <f>VLOOKUP(B217,LC480_Analysis!C:F,3,0)</f>
        <v>#N/A</v>
      </c>
      <c r="G217" s="206"/>
      <c r="H217" s="141"/>
      <c r="I217" s="207"/>
      <c r="J217" s="146" t="e">
        <f>F217-I215</f>
        <v>#N/A</v>
      </c>
      <c r="K217" s="208"/>
      <c r="L217" s="209"/>
      <c r="M217" s="210"/>
      <c r="N217" s="211"/>
      <c r="O217" s="212"/>
      <c r="P217" s="213"/>
      <c r="Q217" s="25"/>
      <c r="R217" s="214"/>
      <c r="S217" s="215"/>
      <c r="T217" s="214"/>
    </row>
    <row r="218" spans="2:20" ht="15" customHeight="1">
      <c r="B218" s="11">
        <f>IF($B$79="Row",Samples!AE140,IF($B$79="Column",Samples!AI140,""))</f>
        <v>0</v>
      </c>
      <c r="C218" s="203" t="e">
        <f>VLOOKUP(D218,Samples!B:C,2,0)</f>
        <v>#N/A</v>
      </c>
      <c r="D218" s="204" t="e">
        <f>INDEX(Samples!B:J,MATCH(Analysis!B218,Samples!F:F,0),1)</f>
        <v>#N/A</v>
      </c>
      <c r="E218" s="205">
        <f>$E$78</f>
        <v>8000</v>
      </c>
      <c r="F218" s="137" t="e">
        <f>VLOOKUP(B218,LC480_Analysis!C:F,3,0)</f>
        <v>#N/A</v>
      </c>
      <c r="G218" s="206">
        <f>$G$78</f>
        <v>600</v>
      </c>
      <c r="H218" s="143"/>
      <c r="I218" s="207" t="e">
        <f>AVERAGE(F218:F220)</f>
        <v>#N/A</v>
      </c>
      <c r="J218" s="144" t="e">
        <f>F218-I218</f>
        <v>#N/A</v>
      </c>
      <c r="K218" s="208" t="e">
        <f>(I218-$D$57)/$D$59</f>
        <v>#N/A</v>
      </c>
      <c r="L218" s="209" t="e">
        <f>10^K218</f>
        <v>#N/A</v>
      </c>
      <c r="M218" s="210" t="e">
        <f>L218*(452/G218)</f>
        <v>#N/A</v>
      </c>
      <c r="N218" s="211" t="e">
        <f>M218*E218</f>
        <v>#N/A</v>
      </c>
      <c r="O218" s="212" t="e">
        <f>N218/1000</f>
        <v>#N/A</v>
      </c>
      <c r="P218" s="213" t="e">
        <f>((O218*10^-12)*(G218*617.9))*10^-6*10^9*10^3</f>
        <v>#N/A</v>
      </c>
      <c r="Q218" s="25"/>
      <c r="R218" s="214">
        <f>$R$76</f>
        <v>0.87</v>
      </c>
      <c r="S218" s="215" t="e">
        <f>O218*R218</f>
        <v>#N/A</v>
      </c>
      <c r="T218" s="214" t="e">
        <f>((S218*10^-12)*(G218*617.9))*10^-6*10^9*10^3</f>
        <v>#N/A</v>
      </c>
    </row>
    <row r="219" spans="2:20" ht="15" customHeight="1">
      <c r="B219" s="11">
        <f>IF($B$79="Row",Samples!AE141,IF($B$79="Column",Samples!AI141,""))</f>
        <v>0</v>
      </c>
      <c r="C219" s="203"/>
      <c r="D219" s="204"/>
      <c r="E219" s="205"/>
      <c r="F219" s="137" t="e">
        <f>VLOOKUP(B219,LC480_Analysis!C:F,3,0)</f>
        <v>#N/A</v>
      </c>
      <c r="G219" s="206"/>
      <c r="H219" s="140"/>
      <c r="I219" s="207"/>
      <c r="J219" s="145" t="e">
        <f>F219-I218</f>
        <v>#N/A</v>
      </c>
      <c r="K219" s="208"/>
      <c r="L219" s="209"/>
      <c r="M219" s="210"/>
      <c r="N219" s="211"/>
      <c r="O219" s="212"/>
      <c r="P219" s="213"/>
      <c r="Q219" s="25"/>
      <c r="R219" s="214"/>
      <c r="S219" s="215"/>
      <c r="T219" s="214"/>
    </row>
    <row r="220" spans="2:20" ht="15" customHeight="1">
      <c r="B220" s="11">
        <f>IF($B$79="Row",Samples!AE142,IF($B$79="Column",Samples!AI142,""))</f>
        <v>0</v>
      </c>
      <c r="C220" s="203"/>
      <c r="D220" s="204"/>
      <c r="E220" s="205"/>
      <c r="F220" s="137" t="e">
        <f>VLOOKUP(B220,LC480_Analysis!C:F,3,0)</f>
        <v>#N/A</v>
      </c>
      <c r="G220" s="206"/>
      <c r="H220" s="141"/>
      <c r="I220" s="207"/>
      <c r="J220" s="146" t="e">
        <f>F220-I218</f>
        <v>#N/A</v>
      </c>
      <c r="K220" s="208"/>
      <c r="L220" s="209"/>
      <c r="M220" s="210"/>
      <c r="N220" s="211"/>
      <c r="O220" s="212"/>
      <c r="P220" s="213"/>
      <c r="Q220" s="25"/>
      <c r="R220" s="214"/>
      <c r="S220" s="215"/>
      <c r="T220" s="214"/>
    </row>
    <row r="221" spans="2:20" ht="15" customHeight="1">
      <c r="B221" s="11">
        <f>IF($B$79="Row",Samples!AE143,IF($B$79="Column",Samples!AI143,""))</f>
        <v>0</v>
      </c>
      <c r="C221" s="203" t="e">
        <f>VLOOKUP(D221,Samples!B:C,2,0)</f>
        <v>#N/A</v>
      </c>
      <c r="D221" s="204" t="e">
        <f>INDEX(Samples!B:J,MATCH(Analysis!B221,Samples!F:F,0),1)</f>
        <v>#N/A</v>
      </c>
      <c r="E221" s="205">
        <f>$E$78</f>
        <v>8000</v>
      </c>
      <c r="F221" s="137" t="e">
        <f>VLOOKUP(B221,LC480_Analysis!C:F,3,0)</f>
        <v>#N/A</v>
      </c>
      <c r="G221" s="206">
        <f>$G$78</f>
        <v>600</v>
      </c>
      <c r="H221" s="143"/>
      <c r="I221" s="207" t="e">
        <f>AVERAGE(F221:F223)</f>
        <v>#N/A</v>
      </c>
      <c r="J221" s="144" t="e">
        <f>F221-I221</f>
        <v>#N/A</v>
      </c>
      <c r="K221" s="208" t="e">
        <f>(I221-$D$57)/$D$59</f>
        <v>#N/A</v>
      </c>
      <c r="L221" s="209" t="e">
        <f>10^K221</f>
        <v>#N/A</v>
      </c>
      <c r="M221" s="210" t="e">
        <f>L221*(452/G221)</f>
        <v>#N/A</v>
      </c>
      <c r="N221" s="211" t="e">
        <f>M221*E221</f>
        <v>#N/A</v>
      </c>
      <c r="O221" s="212" t="e">
        <f>N221/1000</f>
        <v>#N/A</v>
      </c>
      <c r="P221" s="213" t="e">
        <f>((O221*10^-12)*(G221*617.9))*10^-6*10^9*10^3</f>
        <v>#N/A</v>
      </c>
      <c r="Q221" s="25"/>
      <c r="R221" s="214">
        <f>$R$76</f>
        <v>0.87</v>
      </c>
      <c r="S221" s="215" t="e">
        <f>O221*R221</f>
        <v>#N/A</v>
      </c>
      <c r="T221" s="214" t="e">
        <f>((S221*10^-12)*(G221*617.9))*10^-6*10^9*10^3</f>
        <v>#N/A</v>
      </c>
    </row>
    <row r="222" spans="2:20" ht="15" customHeight="1">
      <c r="B222" s="11">
        <f>IF($B$79="Row",Samples!AE144,IF($B$79="Column",Samples!AI144,""))</f>
        <v>0</v>
      </c>
      <c r="C222" s="203"/>
      <c r="D222" s="204"/>
      <c r="E222" s="205"/>
      <c r="F222" s="137" t="e">
        <f>VLOOKUP(B222,LC480_Analysis!C:F,3,0)</f>
        <v>#N/A</v>
      </c>
      <c r="G222" s="206"/>
      <c r="H222" s="140"/>
      <c r="I222" s="207"/>
      <c r="J222" s="145" t="e">
        <f>F222-I221</f>
        <v>#N/A</v>
      </c>
      <c r="K222" s="208"/>
      <c r="L222" s="209"/>
      <c r="M222" s="210"/>
      <c r="N222" s="211"/>
      <c r="O222" s="212"/>
      <c r="P222" s="213"/>
      <c r="Q222" s="25"/>
      <c r="R222" s="214"/>
      <c r="S222" s="215"/>
      <c r="T222" s="214"/>
    </row>
    <row r="223" spans="2:20" ht="15" customHeight="1">
      <c r="B223" s="11">
        <f>IF($B$79="Row",Samples!AE145,IF($B$79="Column",Samples!AI145,""))</f>
        <v>0</v>
      </c>
      <c r="C223" s="203"/>
      <c r="D223" s="204"/>
      <c r="E223" s="205"/>
      <c r="F223" s="137" t="e">
        <f>VLOOKUP(B223,LC480_Analysis!C:F,3,0)</f>
        <v>#N/A</v>
      </c>
      <c r="G223" s="206"/>
      <c r="H223" s="141"/>
      <c r="I223" s="207"/>
      <c r="J223" s="146" t="e">
        <f>F223-I221</f>
        <v>#N/A</v>
      </c>
      <c r="K223" s="208"/>
      <c r="L223" s="209"/>
      <c r="M223" s="210"/>
      <c r="N223" s="211"/>
      <c r="O223" s="212"/>
      <c r="P223" s="213"/>
      <c r="Q223" s="25"/>
      <c r="R223" s="214"/>
      <c r="S223" s="215"/>
      <c r="T223" s="214"/>
    </row>
    <row r="224" spans="2:20" ht="15" customHeight="1">
      <c r="B224" s="11">
        <f>IF($B$79="Row",Samples!AE146,IF($B$79="Column",Samples!AI146,""))</f>
        <v>0</v>
      </c>
      <c r="C224" s="203" t="e">
        <f>VLOOKUP(D224,Samples!B:C,2,0)</f>
        <v>#N/A</v>
      </c>
      <c r="D224" s="204" t="e">
        <f>INDEX(Samples!B:J,MATCH(Analysis!B224,Samples!F:F,0),1)</f>
        <v>#N/A</v>
      </c>
      <c r="E224" s="205">
        <f>$E$78</f>
        <v>8000</v>
      </c>
      <c r="F224" s="137" t="e">
        <f>VLOOKUP(B224,LC480_Analysis!C:F,3,0)</f>
        <v>#N/A</v>
      </c>
      <c r="G224" s="206">
        <f>$G$78</f>
        <v>600</v>
      </c>
      <c r="H224" s="143"/>
      <c r="I224" s="207" t="e">
        <f>AVERAGE(F224:F226)</f>
        <v>#N/A</v>
      </c>
      <c r="J224" s="144" t="e">
        <f>F224-I224</f>
        <v>#N/A</v>
      </c>
      <c r="K224" s="208" t="e">
        <f>(I224-$D$57)/$D$59</f>
        <v>#N/A</v>
      </c>
      <c r="L224" s="209" t="e">
        <f>10^K224</f>
        <v>#N/A</v>
      </c>
      <c r="M224" s="210" t="e">
        <f>L224*(452/G224)</f>
        <v>#N/A</v>
      </c>
      <c r="N224" s="211" t="e">
        <f>M224*E224</f>
        <v>#N/A</v>
      </c>
      <c r="O224" s="212" t="e">
        <f>N224/1000</f>
        <v>#N/A</v>
      </c>
      <c r="P224" s="213" t="e">
        <f>((O224*10^-12)*(G224*617.9))*10^-6*10^9*10^3</f>
        <v>#N/A</v>
      </c>
      <c r="Q224" s="25"/>
      <c r="R224" s="214">
        <f>$R$76</f>
        <v>0.87</v>
      </c>
      <c r="S224" s="215" t="e">
        <f>O224*R224</f>
        <v>#N/A</v>
      </c>
      <c r="T224" s="214" t="e">
        <f>((S224*10^-12)*(G224*617.9))*10^-6*10^9*10^3</f>
        <v>#N/A</v>
      </c>
    </row>
    <row r="225" spans="2:20" ht="15" customHeight="1">
      <c r="B225" s="11">
        <f>IF($B$79="Row",Samples!AE147,IF($B$79="Column",Samples!AI147,""))</f>
        <v>0</v>
      </c>
      <c r="C225" s="203"/>
      <c r="D225" s="204"/>
      <c r="E225" s="205"/>
      <c r="F225" s="137" t="e">
        <f>VLOOKUP(B225,LC480_Analysis!C:F,3,0)</f>
        <v>#N/A</v>
      </c>
      <c r="G225" s="206"/>
      <c r="H225" s="140"/>
      <c r="I225" s="207"/>
      <c r="J225" s="145" t="e">
        <f>F225-I224</f>
        <v>#N/A</v>
      </c>
      <c r="K225" s="208"/>
      <c r="L225" s="209"/>
      <c r="M225" s="210"/>
      <c r="N225" s="211"/>
      <c r="O225" s="212"/>
      <c r="P225" s="213"/>
      <c r="Q225" s="25"/>
      <c r="R225" s="214"/>
      <c r="S225" s="215"/>
      <c r="T225" s="214"/>
    </row>
    <row r="226" spans="2:20" ht="15" customHeight="1">
      <c r="B226" s="11">
        <f>IF($B$79="Row",Samples!AE148,IF($B$79="Column",Samples!AI148,""))</f>
        <v>0</v>
      </c>
      <c r="C226" s="203"/>
      <c r="D226" s="204"/>
      <c r="E226" s="205"/>
      <c r="F226" s="137" t="e">
        <f>VLOOKUP(B226,LC480_Analysis!C:F,3,0)</f>
        <v>#N/A</v>
      </c>
      <c r="G226" s="206"/>
      <c r="H226" s="141"/>
      <c r="I226" s="207"/>
      <c r="J226" s="146" t="e">
        <f>F226-I224</f>
        <v>#N/A</v>
      </c>
      <c r="K226" s="208"/>
      <c r="L226" s="209"/>
      <c r="M226" s="210"/>
      <c r="N226" s="211"/>
      <c r="O226" s="212"/>
      <c r="P226" s="213"/>
      <c r="Q226" s="25"/>
      <c r="R226" s="214"/>
      <c r="S226" s="215"/>
      <c r="T226" s="214"/>
    </row>
    <row r="227" spans="2:20" ht="15" customHeight="1">
      <c r="B227" s="11">
        <f>IF($B$79="Row",Samples!AE149,IF($B$79="Column",Samples!AI149,""))</f>
        <v>0</v>
      </c>
      <c r="C227" s="203" t="e">
        <f>VLOOKUP(D227,Samples!B:C,2,0)</f>
        <v>#N/A</v>
      </c>
      <c r="D227" s="204" t="e">
        <f>INDEX(Samples!B:J,MATCH(Analysis!B227,Samples!F:F,0),1)</f>
        <v>#N/A</v>
      </c>
      <c r="E227" s="205">
        <f>$E$78</f>
        <v>8000</v>
      </c>
      <c r="F227" s="137" t="e">
        <f>VLOOKUP(B227,LC480_Analysis!C:F,3,0)</f>
        <v>#N/A</v>
      </c>
      <c r="G227" s="206">
        <f>$G$78</f>
        <v>600</v>
      </c>
      <c r="H227" s="143"/>
      <c r="I227" s="207" t="e">
        <f>AVERAGE(F227:F229)</f>
        <v>#N/A</v>
      </c>
      <c r="J227" s="144" t="e">
        <f>F227-I227</f>
        <v>#N/A</v>
      </c>
      <c r="K227" s="208" t="e">
        <f>(I227-$D$57)/$D$59</f>
        <v>#N/A</v>
      </c>
      <c r="L227" s="209" t="e">
        <f>10^K227</f>
        <v>#N/A</v>
      </c>
      <c r="M227" s="210" t="e">
        <f>L227*(452/G227)</f>
        <v>#N/A</v>
      </c>
      <c r="N227" s="211" t="e">
        <f>M227*E227</f>
        <v>#N/A</v>
      </c>
      <c r="O227" s="212" t="e">
        <f>N227/1000</f>
        <v>#N/A</v>
      </c>
      <c r="P227" s="213" t="e">
        <f>((O227*10^-12)*(G227*617.9))*10^-6*10^9*10^3</f>
        <v>#N/A</v>
      </c>
      <c r="Q227" s="25"/>
      <c r="R227" s="214">
        <f>$R$76</f>
        <v>0.87</v>
      </c>
      <c r="S227" s="215" t="e">
        <f>O227*R227</f>
        <v>#N/A</v>
      </c>
      <c r="T227" s="214" t="e">
        <f>((S227*10^-12)*(G227*617.9))*10^-6*10^9*10^3</f>
        <v>#N/A</v>
      </c>
    </row>
    <row r="228" spans="2:20" ht="15" customHeight="1">
      <c r="B228" s="11">
        <f>IF($B$79="Row",Samples!AE150,IF($B$79="Column",Samples!AI150,""))</f>
        <v>0</v>
      </c>
      <c r="C228" s="203"/>
      <c r="D228" s="204"/>
      <c r="E228" s="205"/>
      <c r="F228" s="137" t="e">
        <f>VLOOKUP(B228,LC480_Analysis!C:F,3,0)</f>
        <v>#N/A</v>
      </c>
      <c r="G228" s="206"/>
      <c r="H228" s="140"/>
      <c r="I228" s="207"/>
      <c r="J228" s="145" t="e">
        <f>F228-I227</f>
        <v>#N/A</v>
      </c>
      <c r="K228" s="208"/>
      <c r="L228" s="209"/>
      <c r="M228" s="210"/>
      <c r="N228" s="211"/>
      <c r="O228" s="212"/>
      <c r="P228" s="213"/>
      <c r="Q228" s="25"/>
      <c r="R228" s="214"/>
      <c r="S228" s="215"/>
      <c r="T228" s="214"/>
    </row>
    <row r="229" spans="2:20" ht="15" customHeight="1">
      <c r="B229" s="11">
        <f>IF($B$79="Row",Samples!AE151,IF($B$79="Column",Samples!AI151,""))</f>
        <v>0</v>
      </c>
      <c r="C229" s="203"/>
      <c r="D229" s="204"/>
      <c r="E229" s="205"/>
      <c r="F229" s="137" t="e">
        <f>VLOOKUP(B229,LC480_Analysis!C:F,3,0)</f>
        <v>#N/A</v>
      </c>
      <c r="G229" s="206"/>
      <c r="H229" s="141"/>
      <c r="I229" s="207"/>
      <c r="J229" s="146" t="e">
        <f>F229-I227</f>
        <v>#N/A</v>
      </c>
      <c r="K229" s="208"/>
      <c r="L229" s="209"/>
      <c r="M229" s="210"/>
      <c r="N229" s="211"/>
      <c r="O229" s="212"/>
      <c r="P229" s="213"/>
      <c r="Q229" s="25"/>
      <c r="R229" s="214"/>
      <c r="S229" s="215"/>
      <c r="T229" s="214"/>
    </row>
    <row r="230" spans="2:20" ht="15" customHeight="1">
      <c r="B230" s="11">
        <f>IF($B$79="Row",Samples!AE152,IF($B$79="Column",Samples!AI152,""))</f>
        <v>0</v>
      </c>
      <c r="C230" s="203" t="e">
        <f>VLOOKUP(D230,Samples!B:C,2,0)</f>
        <v>#N/A</v>
      </c>
      <c r="D230" s="204" t="e">
        <f>INDEX(Samples!B:J,MATCH(Analysis!B230,Samples!F:F,0),1)</f>
        <v>#N/A</v>
      </c>
      <c r="E230" s="205">
        <f>$E$78</f>
        <v>8000</v>
      </c>
      <c r="F230" s="137" t="e">
        <f>VLOOKUP(B230,LC480_Analysis!C:F,3,0)</f>
        <v>#N/A</v>
      </c>
      <c r="G230" s="206">
        <f>$G$78</f>
        <v>600</v>
      </c>
      <c r="H230" s="143"/>
      <c r="I230" s="207" t="e">
        <f>AVERAGE(F230:F232)</f>
        <v>#N/A</v>
      </c>
      <c r="J230" s="144" t="e">
        <f>F230-I230</f>
        <v>#N/A</v>
      </c>
      <c r="K230" s="208" t="e">
        <f>(I230-$D$57)/$D$59</f>
        <v>#N/A</v>
      </c>
      <c r="L230" s="209" t="e">
        <f>10^K230</f>
        <v>#N/A</v>
      </c>
      <c r="M230" s="210" t="e">
        <f>L230*(452/G230)</f>
        <v>#N/A</v>
      </c>
      <c r="N230" s="211" t="e">
        <f>M230*E230</f>
        <v>#N/A</v>
      </c>
      <c r="O230" s="212" t="e">
        <f>N230/1000</f>
        <v>#N/A</v>
      </c>
      <c r="P230" s="213" t="e">
        <f>((O230*10^-12)*(G230*617.9))*10^-6*10^9*10^3</f>
        <v>#N/A</v>
      </c>
      <c r="Q230" s="25"/>
      <c r="R230" s="214">
        <f>$R$76</f>
        <v>0.87</v>
      </c>
      <c r="S230" s="215" t="e">
        <f>O230*R230</f>
        <v>#N/A</v>
      </c>
      <c r="T230" s="214" t="e">
        <f>((S230*10^-12)*(G230*617.9))*10^-6*10^9*10^3</f>
        <v>#N/A</v>
      </c>
    </row>
    <row r="231" spans="2:20" ht="15" customHeight="1">
      <c r="B231" s="11">
        <f>IF($B$79="Row",Samples!AE153,IF($B$79="Column",Samples!AI153,""))</f>
        <v>0</v>
      </c>
      <c r="C231" s="203"/>
      <c r="D231" s="204"/>
      <c r="E231" s="205"/>
      <c r="F231" s="137" t="e">
        <f>VLOOKUP(B231,LC480_Analysis!C:F,3,0)</f>
        <v>#N/A</v>
      </c>
      <c r="G231" s="206"/>
      <c r="H231" s="140"/>
      <c r="I231" s="207"/>
      <c r="J231" s="145" t="e">
        <f>F231-I230</f>
        <v>#N/A</v>
      </c>
      <c r="K231" s="208"/>
      <c r="L231" s="209"/>
      <c r="M231" s="210"/>
      <c r="N231" s="211"/>
      <c r="O231" s="212"/>
      <c r="P231" s="213"/>
      <c r="Q231" s="25"/>
      <c r="R231" s="214"/>
      <c r="S231" s="215"/>
      <c r="T231" s="214"/>
    </row>
    <row r="232" spans="2:20" ht="15" customHeight="1">
      <c r="B232" s="11">
        <f>IF($B$79="Row",Samples!AE154,IF($B$79="Column",Samples!AI154,""))</f>
        <v>0</v>
      </c>
      <c r="C232" s="203"/>
      <c r="D232" s="204"/>
      <c r="E232" s="205"/>
      <c r="F232" s="137" t="e">
        <f>VLOOKUP(B232,LC480_Analysis!C:F,3,0)</f>
        <v>#N/A</v>
      </c>
      <c r="G232" s="206"/>
      <c r="H232" s="141"/>
      <c r="I232" s="207"/>
      <c r="J232" s="146" t="e">
        <f>F232-I230</f>
        <v>#N/A</v>
      </c>
      <c r="K232" s="208"/>
      <c r="L232" s="209"/>
      <c r="M232" s="210"/>
      <c r="N232" s="211"/>
      <c r="O232" s="212"/>
      <c r="P232" s="213"/>
      <c r="Q232" s="25"/>
      <c r="R232" s="214"/>
      <c r="S232" s="215"/>
      <c r="T232" s="214"/>
    </row>
    <row r="233" spans="2:20" ht="15" customHeight="1">
      <c r="B233" s="11">
        <f>IF($B$79="Row",Samples!AE155,IF($B$79="Column",Samples!AI155,""))</f>
        <v>0</v>
      </c>
      <c r="C233" s="203" t="e">
        <f>VLOOKUP(D233,Samples!B:C,2,0)</f>
        <v>#N/A</v>
      </c>
      <c r="D233" s="204" t="e">
        <f>INDEX(Samples!B:J,MATCH(Analysis!B233,Samples!F:F,0),1)</f>
        <v>#N/A</v>
      </c>
      <c r="E233" s="205">
        <f>$E$78</f>
        <v>8000</v>
      </c>
      <c r="F233" s="137" t="e">
        <f>VLOOKUP(B233,LC480_Analysis!C:F,3,0)</f>
        <v>#N/A</v>
      </c>
      <c r="G233" s="206">
        <f>$G$78</f>
        <v>600</v>
      </c>
      <c r="H233" s="143"/>
      <c r="I233" s="207" t="e">
        <f>AVERAGE(F233:F235)</f>
        <v>#N/A</v>
      </c>
      <c r="J233" s="144" t="e">
        <f>F233-I233</f>
        <v>#N/A</v>
      </c>
      <c r="K233" s="208" t="e">
        <f>(I233-$D$57)/$D$59</f>
        <v>#N/A</v>
      </c>
      <c r="L233" s="209" t="e">
        <f>10^K233</f>
        <v>#N/A</v>
      </c>
      <c r="M233" s="210" t="e">
        <f>L233*(452/G233)</f>
        <v>#N/A</v>
      </c>
      <c r="N233" s="211" t="e">
        <f>M233*E233</f>
        <v>#N/A</v>
      </c>
      <c r="O233" s="212" t="e">
        <f>N233/1000</f>
        <v>#N/A</v>
      </c>
      <c r="P233" s="213" t="e">
        <f>((O233*10^-12)*(G233*617.9))*10^-6*10^9*10^3</f>
        <v>#N/A</v>
      </c>
      <c r="Q233" s="25"/>
      <c r="R233" s="214">
        <f>$R$76</f>
        <v>0.87</v>
      </c>
      <c r="S233" s="215" t="e">
        <f>O233*R233</f>
        <v>#N/A</v>
      </c>
      <c r="T233" s="214" t="e">
        <f>((S233*10^-12)*(G233*617.9))*10^-6*10^9*10^3</f>
        <v>#N/A</v>
      </c>
    </row>
    <row r="234" spans="2:20" ht="15" customHeight="1">
      <c r="B234" s="11">
        <f>IF($B$79="Row",Samples!AE156,IF($B$79="Column",Samples!AI156,""))</f>
        <v>0</v>
      </c>
      <c r="C234" s="203"/>
      <c r="D234" s="204"/>
      <c r="E234" s="205"/>
      <c r="F234" s="137" t="e">
        <f>VLOOKUP(B234,LC480_Analysis!C:F,3,0)</f>
        <v>#N/A</v>
      </c>
      <c r="G234" s="206"/>
      <c r="H234" s="140"/>
      <c r="I234" s="207"/>
      <c r="J234" s="145" t="e">
        <f>F234-I233</f>
        <v>#N/A</v>
      </c>
      <c r="K234" s="208"/>
      <c r="L234" s="209"/>
      <c r="M234" s="210"/>
      <c r="N234" s="211"/>
      <c r="O234" s="212"/>
      <c r="P234" s="213"/>
      <c r="Q234" s="25"/>
      <c r="R234" s="214"/>
      <c r="S234" s="215"/>
      <c r="T234" s="214"/>
    </row>
    <row r="235" spans="2:20" ht="15" customHeight="1">
      <c r="B235" s="11">
        <f>IF($B$79="Row",Samples!AE157,IF($B$79="Column",Samples!AI157,""))</f>
        <v>0</v>
      </c>
      <c r="C235" s="203"/>
      <c r="D235" s="204"/>
      <c r="E235" s="205"/>
      <c r="F235" s="137" t="e">
        <f>VLOOKUP(B235,LC480_Analysis!C:F,3,0)</f>
        <v>#N/A</v>
      </c>
      <c r="G235" s="206"/>
      <c r="H235" s="141"/>
      <c r="I235" s="207"/>
      <c r="J235" s="146" t="e">
        <f>F235-I233</f>
        <v>#N/A</v>
      </c>
      <c r="K235" s="208"/>
      <c r="L235" s="209"/>
      <c r="M235" s="210"/>
      <c r="N235" s="211"/>
      <c r="O235" s="212"/>
      <c r="P235" s="213"/>
      <c r="Q235" s="25"/>
      <c r="R235" s="214"/>
      <c r="S235" s="215"/>
      <c r="T235" s="214"/>
    </row>
    <row r="236" spans="2:20" ht="15" customHeight="1">
      <c r="B236" s="11">
        <f>IF($B$79="Row",Samples!AE158,IF($B$79="Column",Samples!AI158,""))</f>
        <v>0</v>
      </c>
      <c r="C236" s="203" t="e">
        <f>VLOOKUP(D236,Samples!B:C,2,0)</f>
        <v>#N/A</v>
      </c>
      <c r="D236" s="204" t="e">
        <f>INDEX(Samples!B:J,MATCH(Analysis!B236,Samples!F:F,0),1)</f>
        <v>#N/A</v>
      </c>
      <c r="E236" s="205">
        <f>$E$78</f>
        <v>8000</v>
      </c>
      <c r="F236" s="137" t="e">
        <f>VLOOKUP(B236,LC480_Analysis!C:F,3,0)</f>
        <v>#N/A</v>
      </c>
      <c r="G236" s="206">
        <f>$G$78</f>
        <v>600</v>
      </c>
      <c r="H236" s="143"/>
      <c r="I236" s="207" t="e">
        <f>AVERAGE(F236:F238)</f>
        <v>#N/A</v>
      </c>
      <c r="J236" s="144" t="e">
        <f>F236-I236</f>
        <v>#N/A</v>
      </c>
      <c r="K236" s="208" t="e">
        <f>(I236-$D$57)/$D$59</f>
        <v>#N/A</v>
      </c>
      <c r="L236" s="209" t="e">
        <f>10^K236</f>
        <v>#N/A</v>
      </c>
      <c r="M236" s="210" t="e">
        <f>L236*(452/G236)</f>
        <v>#N/A</v>
      </c>
      <c r="N236" s="211" t="e">
        <f>M236*E236</f>
        <v>#N/A</v>
      </c>
      <c r="O236" s="212" t="e">
        <f>N236/1000</f>
        <v>#N/A</v>
      </c>
      <c r="P236" s="213" t="e">
        <f>((O236*10^-12)*(G236*617.9))*10^-6*10^9*10^3</f>
        <v>#N/A</v>
      </c>
      <c r="Q236" s="25"/>
      <c r="R236" s="214">
        <f>$R$76</f>
        <v>0.87</v>
      </c>
      <c r="S236" s="215" t="e">
        <f>O236*R236</f>
        <v>#N/A</v>
      </c>
      <c r="T236" s="214" t="e">
        <f>((S236*10^-12)*(G236*617.9))*10^-6*10^9*10^3</f>
        <v>#N/A</v>
      </c>
    </row>
    <row r="237" spans="2:20" ht="15" customHeight="1">
      <c r="B237" s="11">
        <f>IF($B$79="Row",Samples!AE159,IF($B$79="Column",Samples!AI159,""))</f>
        <v>0</v>
      </c>
      <c r="C237" s="203"/>
      <c r="D237" s="204"/>
      <c r="E237" s="205"/>
      <c r="F237" s="137" t="e">
        <f>VLOOKUP(B237,LC480_Analysis!C:F,3,0)</f>
        <v>#N/A</v>
      </c>
      <c r="G237" s="206"/>
      <c r="H237" s="140"/>
      <c r="I237" s="207"/>
      <c r="J237" s="145" t="e">
        <f>F237-I236</f>
        <v>#N/A</v>
      </c>
      <c r="K237" s="208"/>
      <c r="L237" s="209"/>
      <c r="M237" s="210"/>
      <c r="N237" s="211"/>
      <c r="O237" s="212"/>
      <c r="P237" s="213"/>
      <c r="Q237" s="25"/>
      <c r="R237" s="214"/>
      <c r="S237" s="215"/>
      <c r="T237" s="214"/>
    </row>
    <row r="238" spans="2:20" ht="15" customHeight="1">
      <c r="B238" s="11">
        <f>IF($B$79="Row",Samples!AE160,IF($B$79="Column",Samples!AI160,""))</f>
        <v>0</v>
      </c>
      <c r="C238" s="203"/>
      <c r="D238" s="204"/>
      <c r="E238" s="205"/>
      <c r="F238" s="137" t="e">
        <f>VLOOKUP(B238,LC480_Analysis!C:F,3,0)</f>
        <v>#N/A</v>
      </c>
      <c r="G238" s="206"/>
      <c r="H238" s="141"/>
      <c r="I238" s="207"/>
      <c r="J238" s="146" t="e">
        <f>F238-I236</f>
        <v>#N/A</v>
      </c>
      <c r="K238" s="208"/>
      <c r="L238" s="209"/>
      <c r="M238" s="210"/>
      <c r="N238" s="211"/>
      <c r="O238" s="212"/>
      <c r="P238" s="213"/>
      <c r="Q238" s="25"/>
      <c r="R238" s="214"/>
      <c r="S238" s="215"/>
      <c r="T238" s="214"/>
    </row>
    <row r="239" spans="2:20" ht="15" customHeight="1">
      <c r="B239" s="11">
        <f>IF($B$79="Row",Samples!AE161,IF($B$79="Column",Samples!AI161,""))</f>
        <v>0</v>
      </c>
      <c r="C239" s="203" t="e">
        <f>VLOOKUP(D239,Samples!B:C,2,0)</f>
        <v>#N/A</v>
      </c>
      <c r="D239" s="204" t="e">
        <f>INDEX(Samples!B:J,MATCH(Analysis!B239,Samples!F:F,0),1)</f>
        <v>#N/A</v>
      </c>
      <c r="E239" s="205">
        <f>$E$78</f>
        <v>8000</v>
      </c>
      <c r="F239" s="137" t="e">
        <f>VLOOKUP(B239,LC480_Analysis!C:F,3,0)</f>
        <v>#N/A</v>
      </c>
      <c r="G239" s="206">
        <f>$G$78</f>
        <v>600</v>
      </c>
      <c r="H239" s="143"/>
      <c r="I239" s="207" t="e">
        <f>AVERAGE(F239:F241)</f>
        <v>#N/A</v>
      </c>
      <c r="J239" s="144" t="e">
        <f>F239-I239</f>
        <v>#N/A</v>
      </c>
      <c r="K239" s="208" t="e">
        <f>(I239-$D$57)/$D$59</f>
        <v>#N/A</v>
      </c>
      <c r="L239" s="209" t="e">
        <f>10^K239</f>
        <v>#N/A</v>
      </c>
      <c r="M239" s="210" t="e">
        <f>L239*(452/G239)</f>
        <v>#N/A</v>
      </c>
      <c r="N239" s="211" t="e">
        <f>M239*E239</f>
        <v>#N/A</v>
      </c>
      <c r="O239" s="212" t="e">
        <f>N239/1000</f>
        <v>#N/A</v>
      </c>
      <c r="P239" s="213" t="e">
        <f>((O239*10^-12)*(G239*617.9))*10^-6*10^9*10^3</f>
        <v>#N/A</v>
      </c>
      <c r="Q239" s="25"/>
      <c r="R239" s="214">
        <f>$R$76</f>
        <v>0.87</v>
      </c>
      <c r="S239" s="215" t="e">
        <f>O239*R239</f>
        <v>#N/A</v>
      </c>
      <c r="T239" s="214" t="e">
        <f>((S239*10^-12)*(G239*617.9))*10^-6*10^9*10^3</f>
        <v>#N/A</v>
      </c>
    </row>
    <row r="240" spans="2:20" ht="15" customHeight="1">
      <c r="B240" s="11">
        <f>IF($B$79="Row",Samples!AE162,IF($B$79="Column",Samples!AI162,""))</f>
        <v>0</v>
      </c>
      <c r="C240" s="203"/>
      <c r="D240" s="204"/>
      <c r="E240" s="205"/>
      <c r="F240" s="137" t="e">
        <f>VLOOKUP(B240,LC480_Analysis!C:F,3,0)</f>
        <v>#N/A</v>
      </c>
      <c r="G240" s="206"/>
      <c r="H240" s="140"/>
      <c r="I240" s="207"/>
      <c r="J240" s="145" t="e">
        <f>F240-I239</f>
        <v>#N/A</v>
      </c>
      <c r="K240" s="208"/>
      <c r="L240" s="209"/>
      <c r="M240" s="210"/>
      <c r="N240" s="211"/>
      <c r="O240" s="212"/>
      <c r="P240" s="213"/>
      <c r="Q240" s="25"/>
      <c r="R240" s="214"/>
      <c r="S240" s="215"/>
      <c r="T240" s="214"/>
    </row>
    <row r="241" spans="2:20" ht="15" customHeight="1">
      <c r="B241" s="11">
        <f>IF($B$79="Row",Samples!AE163,IF($B$79="Column",Samples!AI163,""))</f>
        <v>0</v>
      </c>
      <c r="C241" s="203"/>
      <c r="D241" s="204"/>
      <c r="E241" s="205"/>
      <c r="F241" s="137" t="e">
        <f>VLOOKUP(B241,LC480_Analysis!C:F,3,0)</f>
        <v>#N/A</v>
      </c>
      <c r="G241" s="206"/>
      <c r="H241" s="141"/>
      <c r="I241" s="207"/>
      <c r="J241" s="146" t="e">
        <f>F241-I239</f>
        <v>#N/A</v>
      </c>
      <c r="K241" s="208"/>
      <c r="L241" s="209"/>
      <c r="M241" s="210"/>
      <c r="N241" s="211"/>
      <c r="O241" s="212"/>
      <c r="P241" s="213"/>
      <c r="Q241" s="25"/>
      <c r="R241" s="214"/>
      <c r="S241" s="215"/>
      <c r="T241" s="214"/>
    </row>
    <row r="242" spans="2:20" ht="15" customHeight="1">
      <c r="B242" s="11">
        <f>IF($B$79="Row",Samples!AE164,IF($B$79="Column",Samples!AI164,""))</f>
        <v>0</v>
      </c>
      <c r="C242" s="203" t="e">
        <f>VLOOKUP(D242,Samples!B:C,2,0)</f>
        <v>#N/A</v>
      </c>
      <c r="D242" s="204" t="e">
        <f>INDEX(Samples!B:J,MATCH(Analysis!B242,Samples!F:F,0),1)</f>
        <v>#N/A</v>
      </c>
      <c r="E242" s="205">
        <f>$E$78</f>
        <v>8000</v>
      </c>
      <c r="F242" s="137" t="e">
        <f>VLOOKUP(B242,LC480_Analysis!C:F,3,0)</f>
        <v>#N/A</v>
      </c>
      <c r="G242" s="206">
        <f>$G$78</f>
        <v>600</v>
      </c>
      <c r="H242" s="143"/>
      <c r="I242" s="207" t="e">
        <f>AVERAGE(F242:F244)</f>
        <v>#N/A</v>
      </c>
      <c r="J242" s="144" t="e">
        <f>F242-I242</f>
        <v>#N/A</v>
      </c>
      <c r="K242" s="208" t="e">
        <f>(I242-$D$57)/$D$59</f>
        <v>#N/A</v>
      </c>
      <c r="L242" s="209" t="e">
        <f>10^K242</f>
        <v>#N/A</v>
      </c>
      <c r="M242" s="210" t="e">
        <f>L242*(452/G242)</f>
        <v>#N/A</v>
      </c>
      <c r="N242" s="211" t="e">
        <f>M242*E242</f>
        <v>#N/A</v>
      </c>
      <c r="O242" s="212" t="e">
        <f>N242/1000</f>
        <v>#N/A</v>
      </c>
      <c r="P242" s="213" t="e">
        <f>((O242*10^-12)*(G242*617.9))*10^-6*10^9*10^3</f>
        <v>#N/A</v>
      </c>
      <c r="Q242" s="25"/>
      <c r="R242" s="214">
        <f>$R$76</f>
        <v>0.87</v>
      </c>
      <c r="S242" s="215" t="e">
        <f>O242*R242</f>
        <v>#N/A</v>
      </c>
      <c r="T242" s="214" t="e">
        <f>((S242*10^-12)*(G242*617.9))*10^-6*10^9*10^3</f>
        <v>#N/A</v>
      </c>
    </row>
    <row r="243" spans="2:20" ht="15" customHeight="1">
      <c r="B243" s="11">
        <f>IF($B$79="Row",Samples!AE165,IF($B$79="Column",Samples!AI165,""))</f>
        <v>0</v>
      </c>
      <c r="C243" s="203"/>
      <c r="D243" s="204"/>
      <c r="E243" s="205"/>
      <c r="F243" s="137" t="e">
        <f>VLOOKUP(B243,LC480_Analysis!C:F,3,0)</f>
        <v>#N/A</v>
      </c>
      <c r="G243" s="206"/>
      <c r="H243" s="140"/>
      <c r="I243" s="207"/>
      <c r="J243" s="145" t="e">
        <f>F243-I242</f>
        <v>#N/A</v>
      </c>
      <c r="K243" s="208"/>
      <c r="L243" s="209"/>
      <c r="M243" s="210"/>
      <c r="N243" s="211"/>
      <c r="O243" s="212"/>
      <c r="P243" s="213"/>
      <c r="Q243" s="25"/>
      <c r="R243" s="214"/>
      <c r="S243" s="215"/>
      <c r="T243" s="214"/>
    </row>
    <row r="244" spans="2:20" ht="15" customHeight="1">
      <c r="B244" s="11">
        <f>IF($B$79="Row",Samples!AE166,IF($B$79="Column",Samples!AI166,""))</f>
        <v>0</v>
      </c>
      <c r="C244" s="203"/>
      <c r="D244" s="204"/>
      <c r="E244" s="205"/>
      <c r="F244" s="137" t="e">
        <f>VLOOKUP(B244,LC480_Analysis!C:F,3,0)</f>
        <v>#N/A</v>
      </c>
      <c r="G244" s="206"/>
      <c r="H244" s="141"/>
      <c r="I244" s="207"/>
      <c r="J244" s="146" t="e">
        <f>F244-I242</f>
        <v>#N/A</v>
      </c>
      <c r="K244" s="208"/>
      <c r="L244" s="209"/>
      <c r="M244" s="210"/>
      <c r="N244" s="211"/>
      <c r="O244" s="212"/>
      <c r="P244" s="213"/>
      <c r="Q244" s="25"/>
      <c r="R244" s="214"/>
      <c r="S244" s="215"/>
      <c r="T244" s="214"/>
    </row>
    <row r="245" spans="2:20" ht="15" customHeight="1">
      <c r="B245" s="11">
        <f>IF($B$79="Row",Samples!AE167,IF($B$79="Column",Samples!AI167,""))</f>
        <v>0</v>
      </c>
      <c r="C245" s="203" t="e">
        <f>VLOOKUP(D245,Samples!B:C,2,0)</f>
        <v>#N/A</v>
      </c>
      <c r="D245" s="204" t="e">
        <f>INDEX(Samples!B:J,MATCH(Analysis!B245,Samples!F:F,0),1)</f>
        <v>#N/A</v>
      </c>
      <c r="E245" s="205">
        <f>$E$78</f>
        <v>8000</v>
      </c>
      <c r="F245" s="137" t="e">
        <f>VLOOKUP(B245,LC480_Analysis!C:F,3,0)</f>
        <v>#N/A</v>
      </c>
      <c r="G245" s="206">
        <f>$G$78</f>
        <v>600</v>
      </c>
      <c r="H245" s="143"/>
      <c r="I245" s="207" t="e">
        <f>AVERAGE(F245:F247)</f>
        <v>#N/A</v>
      </c>
      <c r="J245" s="144" t="e">
        <f>F245-I245</f>
        <v>#N/A</v>
      </c>
      <c r="K245" s="208" t="e">
        <f>(I245-$D$57)/$D$59</f>
        <v>#N/A</v>
      </c>
      <c r="L245" s="209" t="e">
        <f>10^K245</f>
        <v>#N/A</v>
      </c>
      <c r="M245" s="210" t="e">
        <f>L245*(452/G245)</f>
        <v>#N/A</v>
      </c>
      <c r="N245" s="211" t="e">
        <f>M245*E245</f>
        <v>#N/A</v>
      </c>
      <c r="O245" s="212" t="e">
        <f>N245/1000</f>
        <v>#N/A</v>
      </c>
      <c r="P245" s="213" t="e">
        <f>((O245*10^-12)*(G245*617.9))*10^-6*10^9*10^3</f>
        <v>#N/A</v>
      </c>
      <c r="Q245" s="25"/>
      <c r="R245" s="214">
        <f>$R$76</f>
        <v>0.87</v>
      </c>
      <c r="S245" s="215" t="e">
        <f>O245*R245</f>
        <v>#N/A</v>
      </c>
      <c r="T245" s="214" t="e">
        <f>((S245*10^-12)*(G245*617.9))*10^-6*10^9*10^3</f>
        <v>#N/A</v>
      </c>
    </row>
    <row r="246" spans="2:20" ht="15" customHeight="1">
      <c r="B246" s="11">
        <f>IF($B$79="Row",Samples!AE168,IF($B$79="Column",Samples!AI168,""))</f>
        <v>0</v>
      </c>
      <c r="C246" s="203"/>
      <c r="D246" s="204"/>
      <c r="E246" s="205"/>
      <c r="F246" s="137" t="e">
        <f>VLOOKUP(B246,LC480_Analysis!C:F,3,0)</f>
        <v>#N/A</v>
      </c>
      <c r="G246" s="206"/>
      <c r="H246" s="140"/>
      <c r="I246" s="207"/>
      <c r="J246" s="145" t="e">
        <f>F246-I245</f>
        <v>#N/A</v>
      </c>
      <c r="K246" s="208"/>
      <c r="L246" s="209"/>
      <c r="M246" s="210"/>
      <c r="N246" s="211"/>
      <c r="O246" s="212"/>
      <c r="P246" s="213"/>
      <c r="Q246" s="25"/>
      <c r="R246" s="214"/>
      <c r="S246" s="215"/>
      <c r="T246" s="214"/>
    </row>
    <row r="247" spans="2:20" ht="15" customHeight="1">
      <c r="B247" s="11">
        <f>IF($B$79="Row",Samples!AE169,IF($B$79="Column",Samples!AI169,""))</f>
        <v>0</v>
      </c>
      <c r="C247" s="203"/>
      <c r="D247" s="204"/>
      <c r="E247" s="205"/>
      <c r="F247" s="137" t="e">
        <f>VLOOKUP(B247,LC480_Analysis!C:F,3,0)</f>
        <v>#N/A</v>
      </c>
      <c r="G247" s="206"/>
      <c r="H247" s="141"/>
      <c r="I247" s="207"/>
      <c r="J247" s="146" t="e">
        <f>F247-I245</f>
        <v>#N/A</v>
      </c>
      <c r="K247" s="208"/>
      <c r="L247" s="209"/>
      <c r="M247" s="210"/>
      <c r="N247" s="211"/>
      <c r="O247" s="212"/>
      <c r="P247" s="213"/>
      <c r="Q247" s="25"/>
      <c r="R247" s="214"/>
      <c r="S247" s="215"/>
      <c r="T247" s="214"/>
    </row>
    <row r="248" spans="2:20" ht="15" customHeight="1">
      <c r="B248" s="11">
        <f>IF($B$79="Row",Samples!AE170,IF($B$79="Column",Samples!AI170,""))</f>
        <v>0</v>
      </c>
      <c r="C248" s="203" t="e">
        <f>VLOOKUP(D248,Samples!B:C,2,0)</f>
        <v>#N/A</v>
      </c>
      <c r="D248" s="204" t="e">
        <f>INDEX(Samples!B:J,MATCH(Analysis!B248,Samples!F:F,0),1)</f>
        <v>#N/A</v>
      </c>
      <c r="E248" s="205">
        <f>$E$78</f>
        <v>8000</v>
      </c>
      <c r="F248" s="137" t="e">
        <f>VLOOKUP(B248,LC480_Analysis!C:F,3,0)</f>
        <v>#N/A</v>
      </c>
      <c r="G248" s="206">
        <f>$G$78</f>
        <v>600</v>
      </c>
      <c r="H248" s="143"/>
      <c r="I248" s="207" t="e">
        <f>AVERAGE(F248:F250)</f>
        <v>#N/A</v>
      </c>
      <c r="J248" s="144" t="e">
        <f>F248-I248</f>
        <v>#N/A</v>
      </c>
      <c r="K248" s="208" t="e">
        <f>(I248-$D$57)/$D$59</f>
        <v>#N/A</v>
      </c>
      <c r="L248" s="209" t="e">
        <f>10^K248</f>
        <v>#N/A</v>
      </c>
      <c r="M248" s="210" t="e">
        <f>L248*(452/G248)</f>
        <v>#N/A</v>
      </c>
      <c r="N248" s="211" t="e">
        <f>M248*E248</f>
        <v>#N/A</v>
      </c>
      <c r="O248" s="212" t="e">
        <f>N248/1000</f>
        <v>#N/A</v>
      </c>
      <c r="P248" s="213" t="e">
        <f>((O248*10^-12)*(G248*617.9))*10^-6*10^9*10^3</f>
        <v>#N/A</v>
      </c>
      <c r="Q248" s="25"/>
      <c r="R248" s="214">
        <f>$R$76</f>
        <v>0.87</v>
      </c>
      <c r="S248" s="215" t="e">
        <f>O248*R248</f>
        <v>#N/A</v>
      </c>
      <c r="T248" s="214" t="e">
        <f>((S248*10^-12)*(G248*617.9))*10^-6*10^9*10^3</f>
        <v>#N/A</v>
      </c>
    </row>
    <row r="249" spans="2:20" ht="15" customHeight="1">
      <c r="B249" s="11">
        <f>IF($B$79="Row",Samples!AE171,IF($B$79="Column",Samples!AI171,""))</f>
        <v>0</v>
      </c>
      <c r="C249" s="203"/>
      <c r="D249" s="204"/>
      <c r="E249" s="205"/>
      <c r="F249" s="137" t="e">
        <f>VLOOKUP(B249,LC480_Analysis!C:F,3,0)</f>
        <v>#N/A</v>
      </c>
      <c r="G249" s="206"/>
      <c r="H249" s="140"/>
      <c r="I249" s="207"/>
      <c r="J249" s="145" t="e">
        <f>F249-I248</f>
        <v>#N/A</v>
      </c>
      <c r="K249" s="208"/>
      <c r="L249" s="209"/>
      <c r="M249" s="210"/>
      <c r="N249" s="211"/>
      <c r="O249" s="212"/>
      <c r="P249" s="213"/>
      <c r="Q249" s="25"/>
      <c r="R249" s="214"/>
      <c r="S249" s="215"/>
      <c r="T249" s="214"/>
    </row>
    <row r="250" spans="2:20" ht="15" customHeight="1">
      <c r="B250" s="11">
        <f>IF($B$79="Row",Samples!AE172,IF($B$79="Column",Samples!AI172,""))</f>
        <v>0</v>
      </c>
      <c r="C250" s="203"/>
      <c r="D250" s="204"/>
      <c r="E250" s="205"/>
      <c r="F250" s="137" t="e">
        <f>VLOOKUP(B250,LC480_Analysis!C:F,3,0)</f>
        <v>#N/A</v>
      </c>
      <c r="G250" s="206"/>
      <c r="H250" s="141"/>
      <c r="I250" s="207"/>
      <c r="J250" s="146" t="e">
        <f>F250-I248</f>
        <v>#N/A</v>
      </c>
      <c r="K250" s="208"/>
      <c r="L250" s="209"/>
      <c r="M250" s="210"/>
      <c r="N250" s="211"/>
      <c r="O250" s="212"/>
      <c r="P250" s="213"/>
      <c r="Q250" s="25"/>
      <c r="R250" s="214"/>
      <c r="S250" s="215"/>
      <c r="T250" s="214"/>
    </row>
    <row r="251" spans="2:20" ht="15" customHeight="1">
      <c r="B251" s="11">
        <f>IF($B$79="Row",Samples!AE173,IF($B$79="Column",Samples!AI173,""))</f>
        <v>0</v>
      </c>
      <c r="C251" s="203" t="e">
        <f>VLOOKUP(D251,Samples!B:C,2,0)</f>
        <v>#N/A</v>
      </c>
      <c r="D251" s="204" t="e">
        <f>INDEX(Samples!B:J,MATCH(Analysis!B251,Samples!F:F,0),1)</f>
        <v>#N/A</v>
      </c>
      <c r="E251" s="205">
        <f>$E$78</f>
        <v>8000</v>
      </c>
      <c r="F251" s="137" t="e">
        <f>VLOOKUP(B251,LC480_Analysis!C:F,3,0)</f>
        <v>#N/A</v>
      </c>
      <c r="G251" s="206">
        <f>$G$78</f>
        <v>600</v>
      </c>
      <c r="H251" s="143"/>
      <c r="I251" s="207" t="e">
        <f>AVERAGE(F251:F253)</f>
        <v>#N/A</v>
      </c>
      <c r="J251" s="144" t="e">
        <f>F251-I251</f>
        <v>#N/A</v>
      </c>
      <c r="K251" s="208" t="e">
        <f>(I251-$D$57)/$D$59</f>
        <v>#N/A</v>
      </c>
      <c r="L251" s="209" t="e">
        <f>10^K251</f>
        <v>#N/A</v>
      </c>
      <c r="M251" s="210" t="e">
        <f>L251*(452/G251)</f>
        <v>#N/A</v>
      </c>
      <c r="N251" s="211" t="e">
        <f>M251*E251</f>
        <v>#N/A</v>
      </c>
      <c r="O251" s="212" t="e">
        <f>N251/1000</f>
        <v>#N/A</v>
      </c>
      <c r="P251" s="213" t="e">
        <f>((O251*10^-12)*(G251*617.9))*10^-6*10^9*10^3</f>
        <v>#N/A</v>
      </c>
      <c r="Q251" s="25"/>
      <c r="R251" s="214">
        <f>$R$76</f>
        <v>0.87</v>
      </c>
      <c r="S251" s="215" t="e">
        <f>O251*R251</f>
        <v>#N/A</v>
      </c>
      <c r="T251" s="214" t="e">
        <f>((S251*10^-12)*(G251*617.9))*10^-6*10^9*10^3</f>
        <v>#N/A</v>
      </c>
    </row>
    <row r="252" spans="2:20" ht="15" customHeight="1">
      <c r="B252" s="11">
        <f>IF($B$79="Row",Samples!AE174,IF($B$79="Column",Samples!AI174,""))</f>
        <v>0</v>
      </c>
      <c r="C252" s="203"/>
      <c r="D252" s="204"/>
      <c r="E252" s="205"/>
      <c r="F252" s="137" t="e">
        <f>VLOOKUP(B252,LC480_Analysis!C:F,3,0)</f>
        <v>#N/A</v>
      </c>
      <c r="G252" s="206"/>
      <c r="H252" s="140"/>
      <c r="I252" s="207"/>
      <c r="J252" s="145" t="e">
        <f>F252-I251</f>
        <v>#N/A</v>
      </c>
      <c r="K252" s="208"/>
      <c r="L252" s="209"/>
      <c r="M252" s="210"/>
      <c r="N252" s="211"/>
      <c r="O252" s="212"/>
      <c r="P252" s="213"/>
      <c r="Q252" s="25"/>
      <c r="R252" s="214"/>
      <c r="S252" s="215"/>
      <c r="T252" s="214"/>
    </row>
    <row r="253" spans="2:20" ht="15" customHeight="1">
      <c r="B253" s="11">
        <f>IF($B$79="Row",Samples!AE175,IF($B$79="Column",Samples!AI175,""))</f>
        <v>0</v>
      </c>
      <c r="C253" s="203"/>
      <c r="D253" s="204"/>
      <c r="E253" s="205"/>
      <c r="F253" s="137" t="e">
        <f>VLOOKUP(B253,LC480_Analysis!C:F,3,0)</f>
        <v>#N/A</v>
      </c>
      <c r="G253" s="206"/>
      <c r="H253" s="141"/>
      <c r="I253" s="207"/>
      <c r="J253" s="146" t="e">
        <f>F253-I251</f>
        <v>#N/A</v>
      </c>
      <c r="K253" s="208"/>
      <c r="L253" s="209"/>
      <c r="M253" s="210"/>
      <c r="N253" s="211"/>
      <c r="O253" s="212"/>
      <c r="P253" s="213"/>
      <c r="Q253" s="25"/>
      <c r="R253" s="214"/>
      <c r="S253" s="215"/>
      <c r="T253" s="214"/>
    </row>
    <row r="254" spans="2:20" ht="15" customHeight="1">
      <c r="B254" s="11">
        <f>IF($B$79="Row",Samples!AE176,IF($B$79="Column",Samples!AI176,""))</f>
        <v>0</v>
      </c>
      <c r="C254" s="203" t="e">
        <f>VLOOKUP(D254,Samples!B:C,2,0)</f>
        <v>#N/A</v>
      </c>
      <c r="D254" s="204" t="e">
        <f>INDEX(Samples!B:J,MATCH(Analysis!B254,Samples!F:F,0),1)</f>
        <v>#N/A</v>
      </c>
      <c r="E254" s="205">
        <f>$E$78</f>
        <v>8000</v>
      </c>
      <c r="F254" s="137" t="e">
        <f>VLOOKUP(B254,LC480_Analysis!C:F,3,0)</f>
        <v>#N/A</v>
      </c>
      <c r="G254" s="206">
        <f>$G$78</f>
        <v>600</v>
      </c>
      <c r="H254" s="143"/>
      <c r="I254" s="207" t="e">
        <f>AVERAGE(F254:F256)</f>
        <v>#N/A</v>
      </c>
      <c r="J254" s="144" t="e">
        <f>F254-I254</f>
        <v>#N/A</v>
      </c>
      <c r="K254" s="208" t="e">
        <f>(I254-$D$57)/$D$59</f>
        <v>#N/A</v>
      </c>
      <c r="L254" s="209" t="e">
        <f>10^K254</f>
        <v>#N/A</v>
      </c>
      <c r="M254" s="210" t="e">
        <f>L254*(452/G254)</f>
        <v>#N/A</v>
      </c>
      <c r="N254" s="211" t="e">
        <f>M254*E254</f>
        <v>#N/A</v>
      </c>
      <c r="O254" s="212" t="e">
        <f>N254/1000</f>
        <v>#N/A</v>
      </c>
      <c r="P254" s="213" t="e">
        <f>((O254*10^-12)*(G254*617.9))*10^-6*10^9*10^3</f>
        <v>#N/A</v>
      </c>
      <c r="Q254" s="25"/>
      <c r="R254" s="214">
        <f>$R$76</f>
        <v>0.87</v>
      </c>
      <c r="S254" s="215" t="e">
        <f>O254*R254</f>
        <v>#N/A</v>
      </c>
      <c r="T254" s="214" t="e">
        <f>((S254*10^-12)*(G254*617.9))*10^-6*10^9*10^3</f>
        <v>#N/A</v>
      </c>
    </row>
    <row r="255" spans="2:20" ht="15" customHeight="1">
      <c r="B255" s="11">
        <f>IF($B$79="Row",Samples!AE177,IF($B$79="Column",Samples!AI177,""))</f>
        <v>0</v>
      </c>
      <c r="C255" s="203"/>
      <c r="D255" s="204"/>
      <c r="E255" s="205"/>
      <c r="F255" s="137" t="e">
        <f>VLOOKUP(B255,LC480_Analysis!C:F,3,0)</f>
        <v>#N/A</v>
      </c>
      <c r="G255" s="206"/>
      <c r="H255" s="140"/>
      <c r="I255" s="207"/>
      <c r="J255" s="145" t="e">
        <f>F255-I254</f>
        <v>#N/A</v>
      </c>
      <c r="K255" s="208"/>
      <c r="L255" s="209"/>
      <c r="M255" s="210"/>
      <c r="N255" s="211"/>
      <c r="O255" s="212"/>
      <c r="P255" s="213"/>
      <c r="Q255" s="25"/>
      <c r="R255" s="214"/>
      <c r="S255" s="215"/>
      <c r="T255" s="214"/>
    </row>
    <row r="256" spans="2:20" ht="15" customHeight="1">
      <c r="B256" s="11">
        <f>IF($B$79="Row",Samples!AE178,IF($B$79="Column",Samples!AI178,""))</f>
        <v>0</v>
      </c>
      <c r="C256" s="203"/>
      <c r="D256" s="204"/>
      <c r="E256" s="205"/>
      <c r="F256" s="137" t="e">
        <f>VLOOKUP(B256,LC480_Analysis!C:F,3,0)</f>
        <v>#N/A</v>
      </c>
      <c r="G256" s="206"/>
      <c r="H256" s="141"/>
      <c r="I256" s="207"/>
      <c r="J256" s="146" t="e">
        <f>F256-I254</f>
        <v>#N/A</v>
      </c>
      <c r="K256" s="208"/>
      <c r="L256" s="209"/>
      <c r="M256" s="210"/>
      <c r="N256" s="211"/>
      <c r="O256" s="212"/>
      <c r="P256" s="213"/>
      <c r="Q256" s="25"/>
      <c r="R256" s="214"/>
      <c r="S256" s="215"/>
      <c r="T256" s="214"/>
    </row>
    <row r="257" spans="2:20" ht="15" customHeight="1">
      <c r="B257" s="11">
        <f>IF($B$79="Row",Samples!AE179,IF($B$79="Column",Samples!AI179,""))</f>
        <v>0</v>
      </c>
      <c r="C257" s="203" t="e">
        <f>VLOOKUP(D257,Samples!B:C,2,0)</f>
        <v>#N/A</v>
      </c>
      <c r="D257" s="204" t="e">
        <f>INDEX(Samples!B:J,MATCH(Analysis!B257,Samples!F:F,0),1)</f>
        <v>#N/A</v>
      </c>
      <c r="E257" s="205">
        <f>$E$78</f>
        <v>8000</v>
      </c>
      <c r="F257" s="137" t="e">
        <f>VLOOKUP(B257,LC480_Analysis!C:F,3,0)</f>
        <v>#N/A</v>
      </c>
      <c r="G257" s="206">
        <f>$G$78</f>
        <v>600</v>
      </c>
      <c r="H257" s="143"/>
      <c r="I257" s="207" t="e">
        <f>AVERAGE(F257:F259)</f>
        <v>#N/A</v>
      </c>
      <c r="J257" s="144" t="e">
        <f>F257-I257</f>
        <v>#N/A</v>
      </c>
      <c r="K257" s="208" t="e">
        <f>(I257-$D$57)/$D$59</f>
        <v>#N/A</v>
      </c>
      <c r="L257" s="209" t="e">
        <f>10^K257</f>
        <v>#N/A</v>
      </c>
      <c r="M257" s="210" t="e">
        <f>L257*(452/G257)</f>
        <v>#N/A</v>
      </c>
      <c r="N257" s="211" t="e">
        <f>M257*E257</f>
        <v>#N/A</v>
      </c>
      <c r="O257" s="212" t="e">
        <f>N257/1000</f>
        <v>#N/A</v>
      </c>
      <c r="P257" s="213" t="e">
        <f>((O257*10^-12)*(G257*617.9))*10^-6*10^9*10^3</f>
        <v>#N/A</v>
      </c>
      <c r="Q257" s="25"/>
      <c r="R257" s="214">
        <f>$R$76</f>
        <v>0.87</v>
      </c>
      <c r="S257" s="215" t="e">
        <f>O257*R257</f>
        <v>#N/A</v>
      </c>
      <c r="T257" s="214" t="e">
        <f>((S257*10^-12)*(G257*617.9))*10^-6*10^9*10^3</f>
        <v>#N/A</v>
      </c>
    </row>
    <row r="258" spans="2:20" ht="15" customHeight="1">
      <c r="B258" s="11">
        <f>IF($B$79="Row",Samples!AE180,IF($B$79="Column",Samples!AI180,""))</f>
        <v>0</v>
      </c>
      <c r="C258" s="203"/>
      <c r="D258" s="204"/>
      <c r="E258" s="205"/>
      <c r="F258" s="137" t="e">
        <f>VLOOKUP(B258,LC480_Analysis!C:F,3,0)</f>
        <v>#N/A</v>
      </c>
      <c r="G258" s="206"/>
      <c r="H258" s="140"/>
      <c r="I258" s="207"/>
      <c r="J258" s="145" t="e">
        <f>F258-I257</f>
        <v>#N/A</v>
      </c>
      <c r="K258" s="208"/>
      <c r="L258" s="209"/>
      <c r="M258" s="210"/>
      <c r="N258" s="211"/>
      <c r="O258" s="212"/>
      <c r="P258" s="213"/>
      <c r="Q258" s="25"/>
      <c r="R258" s="214"/>
      <c r="S258" s="215"/>
      <c r="T258" s="214"/>
    </row>
    <row r="259" spans="2:20" ht="15" customHeight="1">
      <c r="B259" s="11">
        <f>IF($B$79="Row",Samples!AE181,IF($B$79="Column",Samples!AI181,""))</f>
        <v>0</v>
      </c>
      <c r="C259" s="203"/>
      <c r="D259" s="204"/>
      <c r="E259" s="205"/>
      <c r="F259" s="137" t="e">
        <f>VLOOKUP(B259,LC480_Analysis!C:F,3,0)</f>
        <v>#N/A</v>
      </c>
      <c r="G259" s="206"/>
      <c r="H259" s="141"/>
      <c r="I259" s="207"/>
      <c r="J259" s="146" t="e">
        <f>F259-I257</f>
        <v>#N/A</v>
      </c>
      <c r="K259" s="208"/>
      <c r="L259" s="209"/>
      <c r="M259" s="210"/>
      <c r="N259" s="211"/>
      <c r="O259" s="212"/>
      <c r="P259" s="213"/>
      <c r="Q259" s="25"/>
      <c r="R259" s="214"/>
      <c r="S259" s="215"/>
      <c r="T259" s="214"/>
    </row>
    <row r="260" spans="2:20" ht="15" customHeight="1">
      <c r="B260" s="11">
        <f>IF($B$79="Row",Samples!AE182,IF($B$79="Column",Samples!AI182,""))</f>
        <v>0</v>
      </c>
      <c r="C260" s="203" t="e">
        <f>VLOOKUP(D260,Samples!B:C,2,0)</f>
        <v>#N/A</v>
      </c>
      <c r="D260" s="204" t="e">
        <f>INDEX(Samples!B:J,MATCH(Analysis!B260,Samples!F:F,0),1)</f>
        <v>#N/A</v>
      </c>
      <c r="E260" s="205">
        <f>$E$78</f>
        <v>8000</v>
      </c>
      <c r="F260" s="137" t="e">
        <f>VLOOKUP(B260,LC480_Analysis!C:F,3,0)</f>
        <v>#N/A</v>
      </c>
      <c r="G260" s="206">
        <f>$G$78</f>
        <v>600</v>
      </c>
      <c r="H260" s="143"/>
      <c r="I260" s="207" t="e">
        <f>AVERAGE(F260:F262)</f>
        <v>#N/A</v>
      </c>
      <c r="J260" s="144" t="e">
        <f>F260-I260</f>
        <v>#N/A</v>
      </c>
      <c r="K260" s="208" t="e">
        <f>(I260-$D$57)/$D$59</f>
        <v>#N/A</v>
      </c>
      <c r="L260" s="209" t="e">
        <f>10^K260</f>
        <v>#N/A</v>
      </c>
      <c r="M260" s="210" t="e">
        <f>L260*(452/G260)</f>
        <v>#N/A</v>
      </c>
      <c r="N260" s="211" t="e">
        <f>M260*E260</f>
        <v>#N/A</v>
      </c>
      <c r="O260" s="212" t="e">
        <f>N260/1000</f>
        <v>#N/A</v>
      </c>
      <c r="P260" s="213" t="e">
        <f>((O260*10^-12)*(G260*617.9))*10^-6*10^9*10^3</f>
        <v>#N/A</v>
      </c>
      <c r="Q260" s="25"/>
      <c r="R260" s="214">
        <f>$R$76</f>
        <v>0.87</v>
      </c>
      <c r="S260" s="215" t="e">
        <f>O260*R260</f>
        <v>#N/A</v>
      </c>
      <c r="T260" s="214" t="e">
        <f>((S260*10^-12)*(G260*617.9))*10^-6*10^9*10^3</f>
        <v>#N/A</v>
      </c>
    </row>
    <row r="261" spans="2:20" ht="15" customHeight="1">
      <c r="B261" s="11">
        <f>IF($B$79="Row",Samples!AE183,IF($B$79="Column",Samples!AI183,""))</f>
        <v>0</v>
      </c>
      <c r="C261" s="203"/>
      <c r="D261" s="204"/>
      <c r="E261" s="205"/>
      <c r="F261" s="137" t="e">
        <f>VLOOKUP(B261,LC480_Analysis!C:F,3,0)</f>
        <v>#N/A</v>
      </c>
      <c r="G261" s="206"/>
      <c r="H261" s="140"/>
      <c r="I261" s="207"/>
      <c r="J261" s="145" t="e">
        <f>F261-I260</f>
        <v>#N/A</v>
      </c>
      <c r="K261" s="208"/>
      <c r="L261" s="209"/>
      <c r="M261" s="210"/>
      <c r="N261" s="211"/>
      <c r="O261" s="212"/>
      <c r="P261" s="213"/>
      <c r="Q261" s="25"/>
      <c r="R261" s="214"/>
      <c r="S261" s="215"/>
      <c r="T261" s="214"/>
    </row>
    <row r="262" spans="2:20" ht="15" customHeight="1">
      <c r="B262" s="11">
        <f>IF($B$79="Row",Samples!AE184,IF($B$79="Column",Samples!AI184,""))</f>
        <v>0</v>
      </c>
      <c r="C262" s="203"/>
      <c r="D262" s="204"/>
      <c r="E262" s="205"/>
      <c r="F262" s="137" t="e">
        <f>VLOOKUP(B262,LC480_Analysis!C:F,3,0)</f>
        <v>#N/A</v>
      </c>
      <c r="G262" s="206"/>
      <c r="H262" s="141"/>
      <c r="I262" s="207"/>
      <c r="J262" s="146" t="e">
        <f>F262-I260</f>
        <v>#N/A</v>
      </c>
      <c r="K262" s="208"/>
      <c r="L262" s="209"/>
      <c r="M262" s="210"/>
      <c r="N262" s="211"/>
      <c r="O262" s="212"/>
      <c r="P262" s="213"/>
      <c r="Q262" s="25"/>
      <c r="R262" s="214"/>
      <c r="S262" s="215"/>
      <c r="T262" s="214"/>
    </row>
    <row r="263" spans="2:20" ht="15" customHeight="1">
      <c r="B263" s="11">
        <f>IF($B$79="Row",Samples!AE185,IF($B$79="Column",Samples!AI185,""))</f>
        <v>0</v>
      </c>
      <c r="C263" s="203" t="e">
        <f>VLOOKUP(D263,Samples!B:C,2,0)</f>
        <v>#N/A</v>
      </c>
      <c r="D263" s="204" t="e">
        <f>INDEX(Samples!B:J,MATCH(Analysis!B263,Samples!F:F,0),1)</f>
        <v>#N/A</v>
      </c>
      <c r="E263" s="205">
        <f>$E$78</f>
        <v>8000</v>
      </c>
      <c r="F263" s="137" t="e">
        <f>VLOOKUP(B263,LC480_Analysis!C:F,3,0)</f>
        <v>#N/A</v>
      </c>
      <c r="G263" s="206">
        <f>$G$78</f>
        <v>600</v>
      </c>
      <c r="H263" s="143"/>
      <c r="I263" s="207" t="e">
        <f>AVERAGE(F263:F265)</f>
        <v>#N/A</v>
      </c>
      <c r="J263" s="144" t="e">
        <f>F263-I263</f>
        <v>#N/A</v>
      </c>
      <c r="K263" s="208" t="e">
        <f>(I263-$D$57)/$D$59</f>
        <v>#N/A</v>
      </c>
      <c r="L263" s="209" t="e">
        <f>10^K263</f>
        <v>#N/A</v>
      </c>
      <c r="M263" s="210" t="e">
        <f>L263*(452/G263)</f>
        <v>#N/A</v>
      </c>
      <c r="N263" s="211" t="e">
        <f>M263*E263</f>
        <v>#N/A</v>
      </c>
      <c r="O263" s="212" t="e">
        <f>N263/1000</f>
        <v>#N/A</v>
      </c>
      <c r="P263" s="213" t="e">
        <f>((O263*10^-12)*(G263*617.9))*10^-6*10^9*10^3</f>
        <v>#N/A</v>
      </c>
      <c r="Q263" s="25"/>
      <c r="R263" s="214">
        <f>$R$76</f>
        <v>0.87</v>
      </c>
      <c r="S263" s="215" t="e">
        <f>O263*R263</f>
        <v>#N/A</v>
      </c>
      <c r="T263" s="214" t="e">
        <f>((S263*10^-12)*(G263*617.9))*10^-6*10^9*10^3</f>
        <v>#N/A</v>
      </c>
    </row>
    <row r="264" spans="2:20" ht="15" customHeight="1">
      <c r="B264" s="11">
        <f>IF($B$79="Row",Samples!AE186,IF($B$79="Column",Samples!AI186,""))</f>
        <v>0</v>
      </c>
      <c r="C264" s="203"/>
      <c r="D264" s="204"/>
      <c r="E264" s="205"/>
      <c r="F264" s="137" t="e">
        <f>VLOOKUP(B264,LC480_Analysis!C:F,3,0)</f>
        <v>#N/A</v>
      </c>
      <c r="G264" s="206"/>
      <c r="H264" s="140"/>
      <c r="I264" s="207"/>
      <c r="J264" s="145" t="e">
        <f>F264-I263</f>
        <v>#N/A</v>
      </c>
      <c r="K264" s="208"/>
      <c r="L264" s="209"/>
      <c r="M264" s="210"/>
      <c r="N264" s="211"/>
      <c r="O264" s="212"/>
      <c r="P264" s="213"/>
      <c r="Q264" s="25"/>
      <c r="R264" s="214"/>
      <c r="S264" s="215"/>
      <c r="T264" s="214"/>
    </row>
    <row r="265" spans="2:20" ht="15" customHeight="1">
      <c r="B265" s="11">
        <f>IF($B$79="Row",Samples!AE187,IF($B$79="Column",Samples!AI187,""))</f>
        <v>0</v>
      </c>
      <c r="C265" s="203"/>
      <c r="D265" s="204"/>
      <c r="E265" s="205"/>
      <c r="F265" s="137" t="e">
        <f>VLOOKUP(B265,LC480_Analysis!C:F,3,0)</f>
        <v>#N/A</v>
      </c>
      <c r="G265" s="206"/>
      <c r="H265" s="141"/>
      <c r="I265" s="207"/>
      <c r="J265" s="146" t="e">
        <f>F265-I263</f>
        <v>#N/A</v>
      </c>
      <c r="K265" s="208"/>
      <c r="L265" s="209"/>
      <c r="M265" s="210"/>
      <c r="N265" s="211"/>
      <c r="O265" s="212"/>
      <c r="P265" s="213"/>
      <c r="Q265" s="25"/>
      <c r="R265" s="214"/>
      <c r="S265" s="215"/>
      <c r="T265" s="214"/>
    </row>
    <row r="266" spans="2:20" ht="15" customHeight="1">
      <c r="B266" s="11">
        <f>IF($B$79="Row",Samples!AE188,IF($B$79="Column",Samples!AI188,""))</f>
        <v>0</v>
      </c>
      <c r="C266" s="203" t="e">
        <f>VLOOKUP(D266,Samples!B:C,2,0)</f>
        <v>#N/A</v>
      </c>
      <c r="D266" s="204" t="e">
        <f>INDEX(Samples!B:J,MATCH(Analysis!B266,Samples!F:F,0),1)</f>
        <v>#N/A</v>
      </c>
      <c r="E266" s="205">
        <f>$E$78</f>
        <v>8000</v>
      </c>
      <c r="F266" s="137" t="e">
        <f>VLOOKUP(B266,LC480_Analysis!C:F,3,0)</f>
        <v>#N/A</v>
      </c>
      <c r="G266" s="206">
        <f>$G$78</f>
        <v>600</v>
      </c>
      <c r="H266" s="143"/>
      <c r="I266" s="207" t="e">
        <f>AVERAGE(F266:F268)</f>
        <v>#N/A</v>
      </c>
      <c r="J266" s="144" t="e">
        <f>F266-I266</f>
        <v>#N/A</v>
      </c>
      <c r="K266" s="208" t="e">
        <f>(I266-$D$57)/$D$59</f>
        <v>#N/A</v>
      </c>
      <c r="L266" s="209" t="e">
        <f>10^K266</f>
        <v>#N/A</v>
      </c>
      <c r="M266" s="210" t="e">
        <f>L266*(452/G266)</f>
        <v>#N/A</v>
      </c>
      <c r="N266" s="211" t="e">
        <f>M266*E266</f>
        <v>#N/A</v>
      </c>
      <c r="O266" s="212" t="e">
        <f>N266/1000</f>
        <v>#N/A</v>
      </c>
      <c r="P266" s="213" t="e">
        <f>((O266*10^-12)*(G266*617.9))*10^-6*10^9*10^3</f>
        <v>#N/A</v>
      </c>
      <c r="Q266" s="25"/>
      <c r="R266" s="214">
        <f>$R$76</f>
        <v>0.87</v>
      </c>
      <c r="S266" s="215" t="e">
        <f>O266*R266</f>
        <v>#N/A</v>
      </c>
      <c r="T266" s="214" t="e">
        <f>((S266*10^-12)*(G266*617.9))*10^-6*10^9*10^3</f>
        <v>#N/A</v>
      </c>
    </row>
    <row r="267" spans="2:20" ht="15" customHeight="1">
      <c r="B267" s="11">
        <f>IF($B$79="Row",Samples!AE189,IF($B$79="Column",Samples!AI189,""))</f>
        <v>0</v>
      </c>
      <c r="C267" s="203"/>
      <c r="D267" s="204"/>
      <c r="E267" s="205"/>
      <c r="F267" s="137" t="e">
        <f>VLOOKUP(B267,LC480_Analysis!C:F,3,0)</f>
        <v>#N/A</v>
      </c>
      <c r="G267" s="206"/>
      <c r="H267" s="140"/>
      <c r="I267" s="207"/>
      <c r="J267" s="145" t="e">
        <f>F267-I266</f>
        <v>#N/A</v>
      </c>
      <c r="K267" s="208"/>
      <c r="L267" s="209"/>
      <c r="M267" s="210"/>
      <c r="N267" s="211"/>
      <c r="O267" s="212"/>
      <c r="P267" s="213"/>
      <c r="Q267" s="25"/>
      <c r="R267" s="214"/>
      <c r="S267" s="215"/>
      <c r="T267" s="214"/>
    </row>
    <row r="268" spans="2:20" ht="15" customHeight="1">
      <c r="B268" s="11">
        <f>IF($B$79="Row",Samples!AE190,IF($B$79="Column",Samples!AI190,""))</f>
        <v>0</v>
      </c>
      <c r="C268" s="203"/>
      <c r="D268" s="204"/>
      <c r="E268" s="205"/>
      <c r="F268" s="137" t="e">
        <f>VLOOKUP(B268,LC480_Analysis!C:F,3,0)</f>
        <v>#N/A</v>
      </c>
      <c r="G268" s="206"/>
      <c r="H268" s="141"/>
      <c r="I268" s="207"/>
      <c r="J268" s="146" t="e">
        <f>F268-I266</f>
        <v>#N/A</v>
      </c>
      <c r="K268" s="208"/>
      <c r="L268" s="209"/>
      <c r="M268" s="210"/>
      <c r="N268" s="211"/>
      <c r="O268" s="212"/>
      <c r="P268" s="213"/>
      <c r="Q268" s="25"/>
      <c r="R268" s="214"/>
      <c r="S268" s="215"/>
      <c r="T268" s="214"/>
    </row>
    <row r="269" spans="2:20" ht="15" customHeight="1">
      <c r="B269" s="11">
        <f>IF($B$79="Row",Samples!AE191,IF($B$79="Column",Samples!AI191,""))</f>
        <v>0</v>
      </c>
      <c r="C269" s="203" t="e">
        <f>VLOOKUP(D269,Samples!B:C,2,0)</f>
        <v>#N/A</v>
      </c>
      <c r="D269" s="204" t="e">
        <f>INDEX(Samples!B:J,MATCH(Analysis!B269,Samples!F:F,0),1)</f>
        <v>#N/A</v>
      </c>
      <c r="E269" s="205">
        <f>$E$78</f>
        <v>8000</v>
      </c>
      <c r="F269" s="137" t="e">
        <f>VLOOKUP(B269,LC480_Analysis!C:F,3,0)</f>
        <v>#N/A</v>
      </c>
      <c r="G269" s="206">
        <f>$G$78</f>
        <v>600</v>
      </c>
      <c r="H269" s="143"/>
      <c r="I269" s="207" t="e">
        <f>AVERAGE(F269:F271)</f>
        <v>#N/A</v>
      </c>
      <c r="J269" s="144" t="e">
        <f>F269-I269</f>
        <v>#N/A</v>
      </c>
      <c r="K269" s="208" t="e">
        <f>(I269-$D$57)/$D$59</f>
        <v>#N/A</v>
      </c>
      <c r="L269" s="209" t="e">
        <f>10^K269</f>
        <v>#N/A</v>
      </c>
      <c r="M269" s="210" t="e">
        <f>L269*(452/G269)</f>
        <v>#N/A</v>
      </c>
      <c r="N269" s="211" t="e">
        <f>M269*E269</f>
        <v>#N/A</v>
      </c>
      <c r="O269" s="212" t="e">
        <f>N269/1000</f>
        <v>#N/A</v>
      </c>
      <c r="P269" s="213" t="e">
        <f>((O269*10^-12)*(G269*617.9))*10^-6*10^9*10^3</f>
        <v>#N/A</v>
      </c>
      <c r="Q269" s="25"/>
      <c r="R269" s="214">
        <f>$R$76</f>
        <v>0.87</v>
      </c>
      <c r="S269" s="215" t="e">
        <f>O269*R269</f>
        <v>#N/A</v>
      </c>
      <c r="T269" s="214" t="e">
        <f>((S269*10^-12)*(G269*617.9))*10^-6*10^9*10^3</f>
        <v>#N/A</v>
      </c>
    </row>
    <row r="270" spans="2:20" ht="15" customHeight="1">
      <c r="B270" s="11">
        <f>IF($B$79="Row",Samples!AE192,IF($B$79="Column",Samples!AI192,""))</f>
        <v>0</v>
      </c>
      <c r="C270" s="203"/>
      <c r="D270" s="204"/>
      <c r="E270" s="205"/>
      <c r="F270" s="137" t="e">
        <f>VLOOKUP(B270,LC480_Analysis!C:F,3,0)</f>
        <v>#N/A</v>
      </c>
      <c r="G270" s="206"/>
      <c r="H270" s="140"/>
      <c r="I270" s="207"/>
      <c r="J270" s="145" t="e">
        <f>F270-I269</f>
        <v>#N/A</v>
      </c>
      <c r="K270" s="208"/>
      <c r="L270" s="209"/>
      <c r="M270" s="210"/>
      <c r="N270" s="211"/>
      <c r="O270" s="212"/>
      <c r="P270" s="213"/>
      <c r="Q270" s="25"/>
      <c r="R270" s="214"/>
      <c r="S270" s="215"/>
      <c r="T270" s="214"/>
    </row>
    <row r="271" spans="2:20" ht="15" customHeight="1">
      <c r="B271" s="11">
        <f>IF($B$79="Row",Samples!AE193,IF($B$79="Column",Samples!AI193,""))</f>
        <v>0</v>
      </c>
      <c r="C271" s="203"/>
      <c r="D271" s="204"/>
      <c r="E271" s="205"/>
      <c r="F271" s="137" t="e">
        <f>VLOOKUP(B271,LC480_Analysis!C:F,3,0)</f>
        <v>#N/A</v>
      </c>
      <c r="G271" s="206"/>
      <c r="H271" s="141"/>
      <c r="I271" s="207"/>
      <c r="J271" s="146" t="e">
        <f>F271-I269</f>
        <v>#N/A</v>
      </c>
      <c r="K271" s="208"/>
      <c r="L271" s="209"/>
      <c r="M271" s="210"/>
      <c r="N271" s="211"/>
      <c r="O271" s="212"/>
      <c r="P271" s="213"/>
      <c r="Q271" s="25"/>
      <c r="R271" s="214"/>
      <c r="S271" s="215"/>
      <c r="T271" s="214"/>
    </row>
    <row r="272" spans="2:20" ht="15" customHeight="1">
      <c r="B272" s="11">
        <f>IF($B$79="Row",Samples!AE194,IF($B$79="Column",Samples!AI194,""))</f>
        <v>0</v>
      </c>
      <c r="C272" s="203" t="e">
        <f>VLOOKUP(D272,Samples!B:C,2,0)</f>
        <v>#N/A</v>
      </c>
      <c r="D272" s="204" t="e">
        <f>INDEX(Samples!B:J,MATCH(Analysis!B272,Samples!F:F,0),1)</f>
        <v>#N/A</v>
      </c>
      <c r="E272" s="205">
        <f>$E$78</f>
        <v>8000</v>
      </c>
      <c r="F272" s="137" t="e">
        <f>VLOOKUP(B272,LC480_Analysis!C:F,3,0)</f>
        <v>#N/A</v>
      </c>
      <c r="G272" s="206">
        <f>$G$78</f>
        <v>600</v>
      </c>
      <c r="H272" s="143"/>
      <c r="I272" s="207" t="e">
        <f>AVERAGE(F272:F274)</f>
        <v>#N/A</v>
      </c>
      <c r="J272" s="144" t="e">
        <f>F272-I272</f>
        <v>#N/A</v>
      </c>
      <c r="K272" s="208" t="e">
        <f>(I272-$D$57)/$D$59</f>
        <v>#N/A</v>
      </c>
      <c r="L272" s="209" t="e">
        <f>10^K272</f>
        <v>#N/A</v>
      </c>
      <c r="M272" s="210" t="e">
        <f>L272*(452/G272)</f>
        <v>#N/A</v>
      </c>
      <c r="N272" s="211" t="e">
        <f>M272*E272</f>
        <v>#N/A</v>
      </c>
      <c r="O272" s="212" t="e">
        <f>N272/1000</f>
        <v>#N/A</v>
      </c>
      <c r="P272" s="213" t="e">
        <f>((O272*10^-12)*(G272*617.9))*10^-6*10^9*10^3</f>
        <v>#N/A</v>
      </c>
      <c r="Q272" s="25"/>
      <c r="R272" s="214">
        <f>$R$76</f>
        <v>0.87</v>
      </c>
      <c r="S272" s="215" t="e">
        <f>O272*R272</f>
        <v>#N/A</v>
      </c>
      <c r="T272" s="214" t="e">
        <f>((S272*10^-12)*(G272*617.9))*10^-6*10^9*10^3</f>
        <v>#N/A</v>
      </c>
    </row>
    <row r="273" spans="2:20" ht="15" customHeight="1">
      <c r="B273" s="11">
        <f>IF($B$79="Row",Samples!AE195,IF($B$79="Column",Samples!AI195,""))</f>
        <v>0</v>
      </c>
      <c r="C273" s="203"/>
      <c r="D273" s="204"/>
      <c r="E273" s="205"/>
      <c r="F273" s="137" t="e">
        <f>VLOOKUP(B273,LC480_Analysis!C:F,3,0)</f>
        <v>#N/A</v>
      </c>
      <c r="G273" s="206"/>
      <c r="H273" s="140"/>
      <c r="I273" s="207"/>
      <c r="J273" s="145" t="e">
        <f>F273-I272</f>
        <v>#N/A</v>
      </c>
      <c r="K273" s="208"/>
      <c r="L273" s="209"/>
      <c r="M273" s="210"/>
      <c r="N273" s="211"/>
      <c r="O273" s="212"/>
      <c r="P273" s="213"/>
      <c r="Q273" s="25"/>
      <c r="R273" s="214"/>
      <c r="S273" s="215"/>
      <c r="T273" s="214"/>
    </row>
    <row r="274" spans="2:20" ht="15" customHeight="1">
      <c r="B274" s="11">
        <f>IF($B$79="Row",Samples!AE196,IF($B$79="Column",Samples!AI196,""))</f>
        <v>0</v>
      </c>
      <c r="C274" s="203"/>
      <c r="D274" s="204"/>
      <c r="E274" s="205"/>
      <c r="F274" s="137" t="e">
        <f>VLOOKUP(B274,LC480_Analysis!C:F,3,0)</f>
        <v>#N/A</v>
      </c>
      <c r="G274" s="206"/>
      <c r="H274" s="141"/>
      <c r="I274" s="207"/>
      <c r="J274" s="146" t="e">
        <f>F274-I272</f>
        <v>#N/A</v>
      </c>
      <c r="K274" s="208"/>
      <c r="L274" s="209"/>
      <c r="M274" s="210"/>
      <c r="N274" s="211"/>
      <c r="O274" s="212"/>
      <c r="P274" s="213"/>
      <c r="Q274" s="25"/>
      <c r="R274" s="214"/>
      <c r="S274" s="215"/>
      <c r="T274" s="214"/>
    </row>
    <row r="275" spans="2:20" ht="15" customHeight="1">
      <c r="B275" s="11">
        <f>IF($B$79="Row",Samples!AE197,IF($B$79="Column",Samples!AI197,""))</f>
        <v>0</v>
      </c>
      <c r="C275" s="203" t="e">
        <f>VLOOKUP(D275,Samples!B:C,2,0)</f>
        <v>#N/A</v>
      </c>
      <c r="D275" s="204" t="e">
        <f>INDEX(Samples!B:J,MATCH(Analysis!B275,Samples!F:F,0),1)</f>
        <v>#N/A</v>
      </c>
      <c r="E275" s="205">
        <f>$E$78</f>
        <v>8000</v>
      </c>
      <c r="F275" s="137" t="e">
        <f>VLOOKUP(B275,LC480_Analysis!C:F,3,0)</f>
        <v>#N/A</v>
      </c>
      <c r="G275" s="206">
        <f>$G$78</f>
        <v>600</v>
      </c>
      <c r="H275" s="143"/>
      <c r="I275" s="207" t="e">
        <f>AVERAGE(F275:F277)</f>
        <v>#N/A</v>
      </c>
      <c r="J275" s="144" t="e">
        <f>F275-I275</f>
        <v>#N/A</v>
      </c>
      <c r="K275" s="208" t="e">
        <f>(I275-$D$57)/$D$59</f>
        <v>#N/A</v>
      </c>
      <c r="L275" s="209" t="e">
        <f>10^K275</f>
        <v>#N/A</v>
      </c>
      <c r="M275" s="210" t="e">
        <f>L275*(452/G275)</f>
        <v>#N/A</v>
      </c>
      <c r="N275" s="211" t="e">
        <f>M275*E275</f>
        <v>#N/A</v>
      </c>
      <c r="O275" s="212" t="e">
        <f>N275/1000</f>
        <v>#N/A</v>
      </c>
      <c r="P275" s="213" t="e">
        <f>((O275*10^-12)*(G275*617.9))*10^-6*10^9*10^3</f>
        <v>#N/A</v>
      </c>
      <c r="Q275" s="25"/>
      <c r="R275" s="214">
        <f>$R$76</f>
        <v>0.87</v>
      </c>
      <c r="S275" s="215" t="e">
        <f>O275*R275</f>
        <v>#N/A</v>
      </c>
      <c r="T275" s="214" t="e">
        <f>((S275*10^-12)*(G275*617.9))*10^-6*10^9*10^3</f>
        <v>#N/A</v>
      </c>
    </row>
    <row r="276" spans="2:20" ht="15" customHeight="1">
      <c r="B276" s="11">
        <f>IF($B$79="Row",Samples!AE198,IF($B$79="Column",Samples!AI198,""))</f>
        <v>0</v>
      </c>
      <c r="C276" s="203"/>
      <c r="D276" s="204"/>
      <c r="E276" s="205"/>
      <c r="F276" s="137" t="e">
        <f>VLOOKUP(B276,LC480_Analysis!C:F,3,0)</f>
        <v>#N/A</v>
      </c>
      <c r="G276" s="206"/>
      <c r="H276" s="140"/>
      <c r="I276" s="207"/>
      <c r="J276" s="145" t="e">
        <f>F276-I275</f>
        <v>#N/A</v>
      </c>
      <c r="K276" s="208"/>
      <c r="L276" s="209"/>
      <c r="M276" s="210"/>
      <c r="N276" s="211"/>
      <c r="O276" s="212"/>
      <c r="P276" s="213"/>
      <c r="Q276" s="25"/>
      <c r="R276" s="214"/>
      <c r="S276" s="215"/>
      <c r="T276" s="214"/>
    </row>
    <row r="277" spans="2:20" ht="15" customHeight="1">
      <c r="B277" s="11">
        <f>IF($B$79="Row",Samples!AE199,IF($B$79="Column",Samples!AI199,""))</f>
        <v>0</v>
      </c>
      <c r="C277" s="203"/>
      <c r="D277" s="204"/>
      <c r="E277" s="205"/>
      <c r="F277" s="137" t="e">
        <f>VLOOKUP(B277,LC480_Analysis!C:F,3,0)</f>
        <v>#N/A</v>
      </c>
      <c r="G277" s="206"/>
      <c r="H277" s="141"/>
      <c r="I277" s="207"/>
      <c r="J277" s="146" t="e">
        <f>F277-I275</f>
        <v>#N/A</v>
      </c>
      <c r="K277" s="208"/>
      <c r="L277" s="209"/>
      <c r="M277" s="210"/>
      <c r="N277" s="211"/>
      <c r="O277" s="212"/>
      <c r="P277" s="213"/>
      <c r="Q277" s="25"/>
      <c r="R277" s="214"/>
      <c r="S277" s="215"/>
      <c r="T277" s="214"/>
    </row>
    <row r="278" spans="2:20" ht="15" customHeight="1">
      <c r="B278" s="11">
        <f>IF($B$79="Row",Samples!AE200,IF($B$79="Column",Samples!AI200,""))</f>
        <v>0</v>
      </c>
      <c r="C278" s="203" t="e">
        <f>VLOOKUP(D278,Samples!B:C,2,0)</f>
        <v>#N/A</v>
      </c>
      <c r="D278" s="204" t="e">
        <f>INDEX(Samples!B:J,MATCH(Analysis!B278,Samples!F:F,0),1)</f>
        <v>#N/A</v>
      </c>
      <c r="E278" s="205">
        <f>$E$78</f>
        <v>8000</v>
      </c>
      <c r="F278" s="137" t="e">
        <f>VLOOKUP(B278,LC480_Analysis!C:F,3,0)</f>
        <v>#N/A</v>
      </c>
      <c r="G278" s="206">
        <f>$G$78</f>
        <v>600</v>
      </c>
      <c r="H278" s="143"/>
      <c r="I278" s="207" t="e">
        <f>AVERAGE(F278:F280)</f>
        <v>#N/A</v>
      </c>
      <c r="J278" s="144" t="e">
        <f>F278-I278</f>
        <v>#N/A</v>
      </c>
      <c r="K278" s="208" t="e">
        <f>(I278-$D$57)/$D$59</f>
        <v>#N/A</v>
      </c>
      <c r="L278" s="209" t="e">
        <f>10^K278</f>
        <v>#N/A</v>
      </c>
      <c r="M278" s="210" t="e">
        <f>L278*(452/G278)</f>
        <v>#N/A</v>
      </c>
      <c r="N278" s="211" t="e">
        <f>M278*E278</f>
        <v>#N/A</v>
      </c>
      <c r="O278" s="212" t="e">
        <f>N278/1000</f>
        <v>#N/A</v>
      </c>
      <c r="P278" s="213" t="e">
        <f>((O278*10^-12)*(G278*617.9))*10^-6*10^9*10^3</f>
        <v>#N/A</v>
      </c>
      <c r="Q278" s="25"/>
      <c r="R278" s="214">
        <f>$R$76</f>
        <v>0.87</v>
      </c>
      <c r="S278" s="215" t="e">
        <f>O278*R278</f>
        <v>#N/A</v>
      </c>
      <c r="T278" s="214" t="e">
        <f>((S278*10^-12)*(G278*617.9))*10^-6*10^9*10^3</f>
        <v>#N/A</v>
      </c>
    </row>
    <row r="279" spans="2:20" ht="15" customHeight="1">
      <c r="B279" s="11">
        <f>IF($B$79="Row",Samples!AE201,IF($B$79="Column",Samples!AI201,""))</f>
        <v>0</v>
      </c>
      <c r="C279" s="203"/>
      <c r="D279" s="204"/>
      <c r="E279" s="205"/>
      <c r="F279" s="137" t="e">
        <f>VLOOKUP(B279,LC480_Analysis!C:F,3,0)</f>
        <v>#N/A</v>
      </c>
      <c r="G279" s="206"/>
      <c r="H279" s="140"/>
      <c r="I279" s="207"/>
      <c r="J279" s="145" t="e">
        <f>F279-I278</f>
        <v>#N/A</v>
      </c>
      <c r="K279" s="208"/>
      <c r="L279" s="209"/>
      <c r="M279" s="210"/>
      <c r="N279" s="211"/>
      <c r="O279" s="212"/>
      <c r="P279" s="213"/>
      <c r="Q279" s="25"/>
      <c r="R279" s="214"/>
      <c r="S279" s="215"/>
      <c r="T279" s="214"/>
    </row>
    <row r="280" spans="2:20" ht="15" customHeight="1">
      <c r="B280" s="11">
        <f>IF($B$79="Row",Samples!AE202,IF($B$79="Column",Samples!AI202,""))</f>
        <v>0</v>
      </c>
      <c r="C280" s="203"/>
      <c r="D280" s="204"/>
      <c r="E280" s="205"/>
      <c r="F280" s="137" t="e">
        <f>VLOOKUP(B280,LC480_Analysis!C:F,3,0)</f>
        <v>#N/A</v>
      </c>
      <c r="G280" s="206"/>
      <c r="H280" s="141"/>
      <c r="I280" s="207"/>
      <c r="J280" s="146" t="e">
        <f>F280-I278</f>
        <v>#N/A</v>
      </c>
      <c r="K280" s="208"/>
      <c r="L280" s="209"/>
      <c r="M280" s="210"/>
      <c r="N280" s="211"/>
      <c r="O280" s="212"/>
      <c r="P280" s="213"/>
      <c r="Q280" s="25"/>
      <c r="R280" s="214"/>
      <c r="S280" s="215"/>
      <c r="T280" s="214"/>
    </row>
    <row r="281" spans="2:20" ht="15" customHeight="1">
      <c r="B281" s="11">
        <f>IF($B$79="Row",Samples!AE203,IF($B$79="Column",Samples!AI203,""))</f>
        <v>0</v>
      </c>
      <c r="C281" s="203" t="e">
        <f>VLOOKUP(D281,Samples!B:C,2,0)</f>
        <v>#N/A</v>
      </c>
      <c r="D281" s="204" t="e">
        <f>INDEX(Samples!B:J,MATCH(Analysis!B281,Samples!F:F,0),1)</f>
        <v>#N/A</v>
      </c>
      <c r="E281" s="205">
        <f>$E$78</f>
        <v>8000</v>
      </c>
      <c r="F281" s="137" t="e">
        <f>VLOOKUP(B281,LC480_Analysis!C:F,3,0)</f>
        <v>#N/A</v>
      </c>
      <c r="G281" s="206">
        <f>$G$78</f>
        <v>600</v>
      </c>
      <c r="H281" s="143"/>
      <c r="I281" s="207" t="e">
        <f>AVERAGE(F281:F283)</f>
        <v>#N/A</v>
      </c>
      <c r="J281" s="144" t="e">
        <f>F281-I281</f>
        <v>#N/A</v>
      </c>
      <c r="K281" s="208" t="e">
        <f>(I281-$D$57)/$D$59</f>
        <v>#N/A</v>
      </c>
      <c r="L281" s="209" t="e">
        <f>10^K281</f>
        <v>#N/A</v>
      </c>
      <c r="M281" s="210" t="e">
        <f>L281*(452/G281)</f>
        <v>#N/A</v>
      </c>
      <c r="N281" s="211" t="e">
        <f>M281*E281</f>
        <v>#N/A</v>
      </c>
      <c r="O281" s="212" t="e">
        <f>N281/1000</f>
        <v>#N/A</v>
      </c>
      <c r="P281" s="213" t="e">
        <f>((O281*10^-12)*(G281*617.9))*10^-6*10^9*10^3</f>
        <v>#N/A</v>
      </c>
      <c r="Q281" s="25"/>
      <c r="R281" s="214">
        <f>$R$76</f>
        <v>0.87</v>
      </c>
      <c r="S281" s="215" t="e">
        <f>O281*R281</f>
        <v>#N/A</v>
      </c>
      <c r="T281" s="214" t="e">
        <f>((S281*10^-12)*(G281*617.9))*10^-6*10^9*10^3</f>
        <v>#N/A</v>
      </c>
    </row>
    <row r="282" spans="2:20" ht="15" customHeight="1">
      <c r="B282" s="11">
        <f>IF($B$79="Row",Samples!AE204,IF($B$79="Column",Samples!AI204,""))</f>
        <v>0</v>
      </c>
      <c r="C282" s="203"/>
      <c r="D282" s="204"/>
      <c r="E282" s="205"/>
      <c r="F282" s="137" t="e">
        <f>VLOOKUP(B282,LC480_Analysis!C:F,3,0)</f>
        <v>#N/A</v>
      </c>
      <c r="G282" s="206"/>
      <c r="H282" s="140"/>
      <c r="I282" s="207"/>
      <c r="J282" s="145" t="e">
        <f>F282-I281</f>
        <v>#N/A</v>
      </c>
      <c r="K282" s="208"/>
      <c r="L282" s="209"/>
      <c r="M282" s="210"/>
      <c r="N282" s="211"/>
      <c r="O282" s="212"/>
      <c r="P282" s="213"/>
      <c r="Q282" s="25"/>
      <c r="R282" s="214"/>
      <c r="S282" s="215"/>
      <c r="T282" s="214"/>
    </row>
    <row r="283" spans="2:20" ht="15" customHeight="1">
      <c r="B283" s="11">
        <f>IF($B$79="Row",Samples!AE205,IF($B$79="Column",Samples!AI205,""))</f>
        <v>0</v>
      </c>
      <c r="C283" s="203"/>
      <c r="D283" s="204"/>
      <c r="E283" s="205"/>
      <c r="F283" s="137" t="e">
        <f>VLOOKUP(B283,LC480_Analysis!C:F,3,0)</f>
        <v>#N/A</v>
      </c>
      <c r="G283" s="206"/>
      <c r="H283" s="141"/>
      <c r="I283" s="207"/>
      <c r="J283" s="146" t="e">
        <f>F283-I281</f>
        <v>#N/A</v>
      </c>
      <c r="K283" s="208"/>
      <c r="L283" s="209"/>
      <c r="M283" s="210"/>
      <c r="N283" s="211"/>
      <c r="O283" s="212"/>
      <c r="P283" s="213"/>
      <c r="Q283" s="25"/>
      <c r="R283" s="214"/>
      <c r="S283" s="215"/>
      <c r="T283" s="214"/>
    </row>
    <row r="284" spans="2:20" ht="15" customHeight="1">
      <c r="B284" s="11">
        <f>IF($B$79="Row",Samples!AE206,IF($B$79="Column",Samples!AI206,""))</f>
        <v>0</v>
      </c>
      <c r="C284" s="203" t="e">
        <f>VLOOKUP(D284,Samples!B:C,2,0)</f>
        <v>#N/A</v>
      </c>
      <c r="D284" s="204" t="e">
        <f>INDEX(Samples!B:J,MATCH(Analysis!B284,Samples!F:F,0),1)</f>
        <v>#N/A</v>
      </c>
      <c r="E284" s="205">
        <f>$E$78</f>
        <v>8000</v>
      </c>
      <c r="F284" s="137" t="e">
        <f>VLOOKUP(B284,LC480_Analysis!C:F,3,0)</f>
        <v>#N/A</v>
      </c>
      <c r="G284" s="206">
        <f>$G$78</f>
        <v>600</v>
      </c>
      <c r="H284" s="143"/>
      <c r="I284" s="207" t="e">
        <f>AVERAGE(F284:F286)</f>
        <v>#N/A</v>
      </c>
      <c r="J284" s="144" t="e">
        <f>F284-I284</f>
        <v>#N/A</v>
      </c>
      <c r="K284" s="208" t="e">
        <f>(I284-$D$57)/$D$59</f>
        <v>#N/A</v>
      </c>
      <c r="L284" s="209" t="e">
        <f>10^K284</f>
        <v>#N/A</v>
      </c>
      <c r="M284" s="210" t="e">
        <f>L284*(452/G284)</f>
        <v>#N/A</v>
      </c>
      <c r="N284" s="211" t="e">
        <f>M284*E284</f>
        <v>#N/A</v>
      </c>
      <c r="O284" s="212" t="e">
        <f>N284/1000</f>
        <v>#N/A</v>
      </c>
      <c r="P284" s="213" t="e">
        <f>((O284*10^-12)*(G284*617.9))*10^-6*10^9*10^3</f>
        <v>#N/A</v>
      </c>
      <c r="Q284" s="25"/>
      <c r="R284" s="214">
        <f>$R$76</f>
        <v>0.87</v>
      </c>
      <c r="S284" s="215" t="e">
        <f>O284*R284</f>
        <v>#N/A</v>
      </c>
      <c r="T284" s="214" t="e">
        <f>((S284*10^-12)*(G284*617.9))*10^-6*10^9*10^3</f>
        <v>#N/A</v>
      </c>
    </row>
    <row r="285" spans="2:20" ht="15" customHeight="1">
      <c r="B285" s="11">
        <f>IF($B$79="Row",Samples!AE207,IF($B$79="Column",Samples!AI207,""))</f>
        <v>0</v>
      </c>
      <c r="C285" s="203"/>
      <c r="D285" s="204"/>
      <c r="E285" s="205"/>
      <c r="F285" s="137" t="e">
        <f>VLOOKUP(B285,LC480_Analysis!C:F,3,0)</f>
        <v>#N/A</v>
      </c>
      <c r="G285" s="206"/>
      <c r="H285" s="140"/>
      <c r="I285" s="207"/>
      <c r="J285" s="145" t="e">
        <f>F285-I284</f>
        <v>#N/A</v>
      </c>
      <c r="K285" s="208"/>
      <c r="L285" s="209"/>
      <c r="M285" s="210"/>
      <c r="N285" s="211"/>
      <c r="O285" s="212"/>
      <c r="P285" s="213"/>
      <c r="Q285" s="25"/>
      <c r="R285" s="214"/>
      <c r="S285" s="215"/>
      <c r="T285" s="214"/>
    </row>
    <row r="286" spans="2:20" ht="15" customHeight="1">
      <c r="B286" s="11">
        <f>IF($B$79="Row",Samples!AE208,IF($B$79="Column",Samples!AI208,""))</f>
        <v>0</v>
      </c>
      <c r="C286" s="203"/>
      <c r="D286" s="204"/>
      <c r="E286" s="205"/>
      <c r="F286" s="137" t="e">
        <f>VLOOKUP(B286,LC480_Analysis!C:F,3,0)</f>
        <v>#N/A</v>
      </c>
      <c r="G286" s="206"/>
      <c r="H286" s="141"/>
      <c r="I286" s="207"/>
      <c r="J286" s="146" t="e">
        <f>F286-I284</f>
        <v>#N/A</v>
      </c>
      <c r="K286" s="208"/>
      <c r="L286" s="209"/>
      <c r="M286" s="210"/>
      <c r="N286" s="211"/>
      <c r="O286" s="212"/>
      <c r="P286" s="213"/>
      <c r="Q286" s="25"/>
      <c r="R286" s="214"/>
      <c r="S286" s="215"/>
      <c r="T286" s="214"/>
    </row>
    <row r="287" spans="2:20" ht="15" customHeight="1">
      <c r="B287" s="11">
        <f>IF($B$79="Row",Samples!AE209,IF($B$79="Column",Samples!AI209,""))</f>
        <v>0</v>
      </c>
      <c r="C287" s="203" t="e">
        <f>VLOOKUP(D287,Samples!B:C,2,0)</f>
        <v>#N/A</v>
      </c>
      <c r="D287" s="204" t="e">
        <f>INDEX(Samples!B:J,MATCH(Analysis!B287,Samples!F:F,0),1)</f>
        <v>#N/A</v>
      </c>
      <c r="E287" s="205">
        <f>$E$78</f>
        <v>8000</v>
      </c>
      <c r="F287" s="137" t="e">
        <f>VLOOKUP(B287,LC480_Analysis!C:F,3,0)</f>
        <v>#N/A</v>
      </c>
      <c r="G287" s="206">
        <f>$G$78</f>
        <v>600</v>
      </c>
      <c r="H287" s="143"/>
      <c r="I287" s="207" t="e">
        <f>AVERAGE(F287:F289)</f>
        <v>#N/A</v>
      </c>
      <c r="J287" s="144" t="e">
        <f>F287-I287</f>
        <v>#N/A</v>
      </c>
      <c r="K287" s="208" t="e">
        <f>(I287-$D$57)/$D$59</f>
        <v>#N/A</v>
      </c>
      <c r="L287" s="209" t="e">
        <f>10^K287</f>
        <v>#N/A</v>
      </c>
      <c r="M287" s="210" t="e">
        <f>L287*(452/G287)</f>
        <v>#N/A</v>
      </c>
      <c r="N287" s="211" t="e">
        <f>M287*E287</f>
        <v>#N/A</v>
      </c>
      <c r="O287" s="212" t="e">
        <f>N287/1000</f>
        <v>#N/A</v>
      </c>
      <c r="P287" s="213" t="e">
        <f>((O287*10^-12)*(G287*617.9))*10^-6*10^9*10^3</f>
        <v>#N/A</v>
      </c>
      <c r="Q287" s="25"/>
      <c r="R287" s="214">
        <f>$R$76</f>
        <v>0.87</v>
      </c>
      <c r="S287" s="215" t="e">
        <f>O287*R287</f>
        <v>#N/A</v>
      </c>
      <c r="T287" s="214" t="e">
        <f>((S287*10^-12)*(G287*617.9))*10^-6*10^9*10^3</f>
        <v>#N/A</v>
      </c>
    </row>
    <row r="288" spans="2:20" ht="15" customHeight="1">
      <c r="B288" s="11">
        <f>IF($B$79="Row",Samples!AE210,IF($B$79="Column",Samples!AI210,""))</f>
        <v>0</v>
      </c>
      <c r="C288" s="203"/>
      <c r="D288" s="204"/>
      <c r="E288" s="205"/>
      <c r="F288" s="137" t="e">
        <f>VLOOKUP(B288,LC480_Analysis!C:F,3,0)</f>
        <v>#N/A</v>
      </c>
      <c r="G288" s="206"/>
      <c r="H288" s="140"/>
      <c r="I288" s="207"/>
      <c r="J288" s="145" t="e">
        <f>F288-I287</f>
        <v>#N/A</v>
      </c>
      <c r="K288" s="208"/>
      <c r="L288" s="209"/>
      <c r="M288" s="210"/>
      <c r="N288" s="211"/>
      <c r="O288" s="212"/>
      <c r="P288" s="213"/>
      <c r="Q288" s="25"/>
      <c r="R288" s="214"/>
      <c r="S288" s="215"/>
      <c r="T288" s="214"/>
    </row>
    <row r="289" spans="2:20" ht="15" customHeight="1">
      <c r="B289" s="11">
        <f>IF($B$79="Row",Samples!AE211,IF($B$79="Column",Samples!AI211,""))</f>
        <v>0</v>
      </c>
      <c r="C289" s="203"/>
      <c r="D289" s="204"/>
      <c r="E289" s="205"/>
      <c r="F289" s="137" t="e">
        <f>VLOOKUP(B289,LC480_Analysis!C:F,3,0)</f>
        <v>#N/A</v>
      </c>
      <c r="G289" s="206"/>
      <c r="H289" s="141"/>
      <c r="I289" s="207"/>
      <c r="J289" s="146" t="e">
        <f>F289-I287</f>
        <v>#N/A</v>
      </c>
      <c r="K289" s="208"/>
      <c r="L289" s="209"/>
      <c r="M289" s="210"/>
      <c r="N289" s="211"/>
      <c r="O289" s="212"/>
      <c r="P289" s="213"/>
      <c r="Q289" s="25"/>
      <c r="R289" s="214"/>
      <c r="S289" s="215"/>
      <c r="T289" s="214"/>
    </row>
    <row r="290" spans="2:20" ht="15" customHeight="1">
      <c r="B290" s="11">
        <f>IF($B$79="Row",Samples!AE212,IF($B$79="Column",Samples!AI212,""))</f>
        <v>0</v>
      </c>
      <c r="C290" s="203" t="e">
        <f>VLOOKUP(D290,Samples!B:C,2,0)</f>
        <v>#N/A</v>
      </c>
      <c r="D290" s="204" t="e">
        <f>INDEX(Samples!B:J,MATCH(Analysis!B290,Samples!F:F,0),1)</f>
        <v>#N/A</v>
      </c>
      <c r="E290" s="205">
        <f>$E$78</f>
        <v>8000</v>
      </c>
      <c r="F290" s="137" t="e">
        <f>VLOOKUP(B290,LC480_Analysis!C:F,3,0)</f>
        <v>#N/A</v>
      </c>
      <c r="G290" s="206">
        <f>$G$78</f>
        <v>600</v>
      </c>
      <c r="H290" s="143"/>
      <c r="I290" s="207" t="e">
        <f>AVERAGE(F290:F292)</f>
        <v>#N/A</v>
      </c>
      <c r="J290" s="144" t="e">
        <f>F290-I290</f>
        <v>#N/A</v>
      </c>
      <c r="K290" s="208" t="e">
        <f>(I290-$D$57)/$D$59</f>
        <v>#N/A</v>
      </c>
      <c r="L290" s="209" t="e">
        <f>10^K290</f>
        <v>#N/A</v>
      </c>
      <c r="M290" s="210" t="e">
        <f>L290*(452/G290)</f>
        <v>#N/A</v>
      </c>
      <c r="N290" s="211" t="e">
        <f>M290*E290</f>
        <v>#N/A</v>
      </c>
      <c r="O290" s="212" t="e">
        <f>N290/1000</f>
        <v>#N/A</v>
      </c>
      <c r="P290" s="213" t="e">
        <f>((O290*10^-12)*(G290*617.9))*10^-6*10^9*10^3</f>
        <v>#N/A</v>
      </c>
      <c r="Q290" s="25"/>
      <c r="R290" s="214">
        <f>$R$76</f>
        <v>0.87</v>
      </c>
      <c r="S290" s="215" t="e">
        <f>O290*R290</f>
        <v>#N/A</v>
      </c>
      <c r="T290" s="214" t="e">
        <f>((S290*10^-12)*(G290*617.9))*10^-6*10^9*10^3</f>
        <v>#N/A</v>
      </c>
    </row>
    <row r="291" spans="2:20" ht="15" customHeight="1">
      <c r="B291" s="11">
        <f>IF($B$79="Row",Samples!AE213,IF($B$79="Column",Samples!AI213,""))</f>
        <v>0</v>
      </c>
      <c r="C291" s="203"/>
      <c r="D291" s="204"/>
      <c r="E291" s="205"/>
      <c r="F291" s="137" t="e">
        <f>VLOOKUP(B291,LC480_Analysis!C:F,3,0)</f>
        <v>#N/A</v>
      </c>
      <c r="G291" s="206"/>
      <c r="H291" s="140"/>
      <c r="I291" s="207"/>
      <c r="J291" s="145" t="e">
        <f>F291-I290</f>
        <v>#N/A</v>
      </c>
      <c r="K291" s="208"/>
      <c r="L291" s="209"/>
      <c r="M291" s="210"/>
      <c r="N291" s="211"/>
      <c r="O291" s="212"/>
      <c r="P291" s="213"/>
      <c r="Q291" s="25"/>
      <c r="R291" s="214"/>
      <c r="S291" s="215"/>
      <c r="T291" s="214"/>
    </row>
    <row r="292" spans="2:20" ht="15" customHeight="1">
      <c r="B292" s="11">
        <f>IF($B$79="Row",Samples!AE214,IF($B$79="Column",Samples!AI214,""))</f>
        <v>0</v>
      </c>
      <c r="C292" s="203"/>
      <c r="D292" s="204"/>
      <c r="E292" s="205"/>
      <c r="F292" s="137" t="e">
        <f>VLOOKUP(B292,LC480_Analysis!C:F,3,0)</f>
        <v>#N/A</v>
      </c>
      <c r="G292" s="206"/>
      <c r="H292" s="141"/>
      <c r="I292" s="207"/>
      <c r="J292" s="146" t="e">
        <f>F292-I290</f>
        <v>#N/A</v>
      </c>
      <c r="K292" s="208"/>
      <c r="L292" s="209"/>
      <c r="M292" s="210"/>
      <c r="N292" s="211"/>
      <c r="O292" s="212"/>
      <c r="P292" s="213"/>
      <c r="Q292" s="25"/>
      <c r="R292" s="214"/>
      <c r="S292" s="215"/>
      <c r="T292" s="214"/>
    </row>
    <row r="293" spans="2:20" ht="15" customHeight="1">
      <c r="B293" s="11">
        <f>IF($B$79="Row",Samples!AE215,IF($B$79="Column",Samples!AI215,""))</f>
        <v>0</v>
      </c>
      <c r="C293" s="203" t="e">
        <f>VLOOKUP(D293,Samples!B:C,2,0)</f>
        <v>#N/A</v>
      </c>
      <c r="D293" s="204" t="e">
        <f>INDEX(Samples!B:J,MATCH(Analysis!B293,Samples!F:F,0),1)</f>
        <v>#N/A</v>
      </c>
      <c r="E293" s="205">
        <f>$E$78</f>
        <v>8000</v>
      </c>
      <c r="F293" s="137" t="e">
        <f>VLOOKUP(B293,LC480_Analysis!C:F,3,0)</f>
        <v>#N/A</v>
      </c>
      <c r="G293" s="206">
        <f>$G$78</f>
        <v>600</v>
      </c>
      <c r="H293" s="143"/>
      <c r="I293" s="207" t="e">
        <f>AVERAGE(F293:F295)</f>
        <v>#N/A</v>
      </c>
      <c r="J293" s="144" t="e">
        <f>F293-I293</f>
        <v>#N/A</v>
      </c>
      <c r="K293" s="208" t="e">
        <f>(I293-$D$57)/$D$59</f>
        <v>#N/A</v>
      </c>
      <c r="L293" s="209" t="e">
        <f>10^K293</f>
        <v>#N/A</v>
      </c>
      <c r="M293" s="210" t="e">
        <f>L293*(452/G293)</f>
        <v>#N/A</v>
      </c>
      <c r="N293" s="211" t="e">
        <f>M293*E293</f>
        <v>#N/A</v>
      </c>
      <c r="O293" s="212" t="e">
        <f>N293/1000</f>
        <v>#N/A</v>
      </c>
      <c r="P293" s="213" t="e">
        <f>((O293*10^-12)*(G293*617.9))*10^-6*10^9*10^3</f>
        <v>#N/A</v>
      </c>
      <c r="Q293" s="25"/>
      <c r="R293" s="214">
        <f>$R$76</f>
        <v>0.87</v>
      </c>
      <c r="S293" s="215" t="e">
        <f>O293*R293</f>
        <v>#N/A</v>
      </c>
      <c r="T293" s="214" t="e">
        <f>((S293*10^-12)*(G293*617.9))*10^-6*10^9*10^3</f>
        <v>#N/A</v>
      </c>
    </row>
    <row r="294" spans="2:20" ht="15" customHeight="1">
      <c r="B294" s="11">
        <f>IF($B$79="Row",Samples!AE216,IF($B$79="Column",Samples!AI216,""))</f>
        <v>0</v>
      </c>
      <c r="C294" s="203"/>
      <c r="D294" s="204"/>
      <c r="E294" s="205"/>
      <c r="F294" s="137" t="e">
        <f>VLOOKUP(B294,LC480_Analysis!C:F,3,0)</f>
        <v>#N/A</v>
      </c>
      <c r="G294" s="206"/>
      <c r="H294" s="140"/>
      <c r="I294" s="207"/>
      <c r="J294" s="145" t="e">
        <f>F294-I293</f>
        <v>#N/A</v>
      </c>
      <c r="K294" s="208"/>
      <c r="L294" s="209"/>
      <c r="M294" s="210"/>
      <c r="N294" s="211"/>
      <c r="O294" s="212"/>
      <c r="P294" s="213"/>
      <c r="Q294" s="25"/>
      <c r="R294" s="214"/>
      <c r="S294" s="215"/>
      <c r="T294" s="214"/>
    </row>
    <row r="295" spans="2:20" ht="15" customHeight="1">
      <c r="B295" s="11">
        <f>IF($B$79="Row",Samples!AE217,IF($B$79="Column",Samples!AI217,""))</f>
        <v>0</v>
      </c>
      <c r="C295" s="203"/>
      <c r="D295" s="204"/>
      <c r="E295" s="205"/>
      <c r="F295" s="137" t="e">
        <f>VLOOKUP(B295,LC480_Analysis!C:F,3,0)</f>
        <v>#N/A</v>
      </c>
      <c r="G295" s="206"/>
      <c r="H295" s="141"/>
      <c r="I295" s="207"/>
      <c r="J295" s="146" t="e">
        <f>F295-I293</f>
        <v>#N/A</v>
      </c>
      <c r="K295" s="208"/>
      <c r="L295" s="209"/>
      <c r="M295" s="210"/>
      <c r="N295" s="211"/>
      <c r="O295" s="212"/>
      <c r="P295" s="213"/>
      <c r="Q295" s="25"/>
      <c r="R295" s="214"/>
      <c r="S295" s="215"/>
      <c r="T295" s="214"/>
    </row>
    <row r="296" spans="2:20" ht="15" customHeight="1">
      <c r="B296" s="11">
        <f>IF($B$79="Row",Samples!AE218,IF($B$79="Column",Samples!AI218,""))</f>
        <v>0</v>
      </c>
      <c r="C296" s="203" t="e">
        <f>VLOOKUP(D296,Samples!B:C,2,0)</f>
        <v>#N/A</v>
      </c>
      <c r="D296" s="204" t="e">
        <f>INDEX(Samples!B:J,MATCH(Analysis!B296,Samples!F:F,0),1)</f>
        <v>#N/A</v>
      </c>
      <c r="E296" s="205">
        <f>$E$78</f>
        <v>8000</v>
      </c>
      <c r="F296" s="137" t="e">
        <f>VLOOKUP(B296,LC480_Analysis!C:F,3,0)</f>
        <v>#N/A</v>
      </c>
      <c r="G296" s="206">
        <f>$G$78</f>
        <v>600</v>
      </c>
      <c r="H296" s="143"/>
      <c r="I296" s="207" t="e">
        <f>AVERAGE(F296:F298)</f>
        <v>#N/A</v>
      </c>
      <c r="J296" s="144" t="e">
        <f>F296-I296</f>
        <v>#N/A</v>
      </c>
      <c r="K296" s="208" t="e">
        <f>(I296-$D$57)/$D$59</f>
        <v>#N/A</v>
      </c>
      <c r="L296" s="209" t="e">
        <f>10^K296</f>
        <v>#N/A</v>
      </c>
      <c r="M296" s="210" t="e">
        <f>L296*(452/G296)</f>
        <v>#N/A</v>
      </c>
      <c r="N296" s="211" t="e">
        <f>M296*E296</f>
        <v>#N/A</v>
      </c>
      <c r="O296" s="212" t="e">
        <f>N296/1000</f>
        <v>#N/A</v>
      </c>
      <c r="P296" s="213" t="e">
        <f>((O296*10^-12)*(G296*617.9))*10^-6*10^9*10^3</f>
        <v>#N/A</v>
      </c>
      <c r="Q296" s="25"/>
      <c r="R296" s="214">
        <f>$R$76</f>
        <v>0.87</v>
      </c>
      <c r="S296" s="215" t="e">
        <f>O296*R296</f>
        <v>#N/A</v>
      </c>
      <c r="T296" s="214" t="e">
        <f>((S296*10^-12)*(G296*617.9))*10^-6*10^9*10^3</f>
        <v>#N/A</v>
      </c>
    </row>
    <row r="297" spans="2:20" ht="15" customHeight="1">
      <c r="B297" s="11">
        <f>IF($B$79="Row",Samples!AE219,IF($B$79="Column",Samples!AI219,""))</f>
        <v>0</v>
      </c>
      <c r="C297" s="203"/>
      <c r="D297" s="204"/>
      <c r="E297" s="205"/>
      <c r="F297" s="137" t="e">
        <f>VLOOKUP(B297,LC480_Analysis!C:F,3,0)</f>
        <v>#N/A</v>
      </c>
      <c r="G297" s="206"/>
      <c r="H297" s="140"/>
      <c r="I297" s="207"/>
      <c r="J297" s="145" t="e">
        <f>F297-I296</f>
        <v>#N/A</v>
      </c>
      <c r="K297" s="208"/>
      <c r="L297" s="209"/>
      <c r="M297" s="210"/>
      <c r="N297" s="211"/>
      <c r="O297" s="212"/>
      <c r="P297" s="213"/>
      <c r="Q297" s="25"/>
      <c r="R297" s="214"/>
      <c r="S297" s="215"/>
      <c r="T297" s="214"/>
    </row>
    <row r="298" spans="2:20" ht="15" customHeight="1">
      <c r="B298" s="11">
        <f>IF($B$79="Row",Samples!AE220,IF($B$79="Column",Samples!AI220,""))</f>
        <v>0</v>
      </c>
      <c r="C298" s="203"/>
      <c r="D298" s="204"/>
      <c r="E298" s="205"/>
      <c r="F298" s="137" t="e">
        <f>VLOOKUP(B298,LC480_Analysis!C:F,3,0)</f>
        <v>#N/A</v>
      </c>
      <c r="G298" s="206"/>
      <c r="H298" s="141"/>
      <c r="I298" s="207"/>
      <c r="J298" s="146" t="e">
        <f>F298-I296</f>
        <v>#N/A</v>
      </c>
      <c r="K298" s="208"/>
      <c r="L298" s="209"/>
      <c r="M298" s="210"/>
      <c r="N298" s="211"/>
      <c r="O298" s="212"/>
      <c r="P298" s="213"/>
      <c r="Q298" s="25"/>
      <c r="R298" s="214"/>
      <c r="S298" s="215"/>
      <c r="T298" s="214"/>
    </row>
    <row r="299" spans="2:20" ht="15" customHeight="1">
      <c r="B299" s="11">
        <f>IF($B$79="Row",Samples!AE221,IF($B$79="Column",Samples!AI221,""))</f>
        <v>0</v>
      </c>
      <c r="C299" s="203" t="e">
        <f>VLOOKUP(D299,Samples!B:C,2,0)</f>
        <v>#N/A</v>
      </c>
      <c r="D299" s="204" t="e">
        <f>INDEX(Samples!B:J,MATCH(Analysis!B299,Samples!F:F,0),1)</f>
        <v>#N/A</v>
      </c>
      <c r="E299" s="205">
        <f>$E$78</f>
        <v>8000</v>
      </c>
      <c r="F299" s="137" t="e">
        <f>VLOOKUP(B299,LC480_Analysis!C:F,3,0)</f>
        <v>#N/A</v>
      </c>
      <c r="G299" s="206">
        <f>$G$78</f>
        <v>600</v>
      </c>
      <c r="H299" s="143"/>
      <c r="I299" s="207" t="e">
        <f>AVERAGE(F299:F301)</f>
        <v>#N/A</v>
      </c>
      <c r="J299" s="144" t="e">
        <f>F299-I299</f>
        <v>#N/A</v>
      </c>
      <c r="K299" s="208" t="e">
        <f>(I299-$D$57)/$D$59</f>
        <v>#N/A</v>
      </c>
      <c r="L299" s="209" t="e">
        <f>10^K299</f>
        <v>#N/A</v>
      </c>
      <c r="M299" s="210" t="e">
        <f>L299*(452/G299)</f>
        <v>#N/A</v>
      </c>
      <c r="N299" s="211" t="e">
        <f>M299*E299</f>
        <v>#N/A</v>
      </c>
      <c r="O299" s="212" t="e">
        <f>N299/1000</f>
        <v>#N/A</v>
      </c>
      <c r="P299" s="213" t="e">
        <f>((O299*10^-12)*(G299*617.9))*10^-6*10^9*10^3</f>
        <v>#N/A</v>
      </c>
      <c r="Q299" s="25"/>
      <c r="R299" s="214">
        <f>$R$76</f>
        <v>0.87</v>
      </c>
      <c r="S299" s="215" t="e">
        <f>O299*R299</f>
        <v>#N/A</v>
      </c>
      <c r="T299" s="214" t="e">
        <f>((S299*10^-12)*(G299*617.9))*10^-6*10^9*10^3</f>
        <v>#N/A</v>
      </c>
    </row>
    <row r="300" spans="2:20" ht="15" customHeight="1">
      <c r="B300" s="11">
        <f>IF($B$79="Row",Samples!AE222,IF($B$79="Column",Samples!AI222,""))</f>
        <v>0</v>
      </c>
      <c r="C300" s="203"/>
      <c r="D300" s="204"/>
      <c r="E300" s="205"/>
      <c r="F300" s="137" t="e">
        <f>VLOOKUP(B300,LC480_Analysis!C:F,3,0)</f>
        <v>#N/A</v>
      </c>
      <c r="G300" s="206"/>
      <c r="H300" s="140"/>
      <c r="I300" s="207"/>
      <c r="J300" s="145" t="e">
        <f>F300-I299</f>
        <v>#N/A</v>
      </c>
      <c r="K300" s="208"/>
      <c r="L300" s="209"/>
      <c r="M300" s="210"/>
      <c r="N300" s="211"/>
      <c r="O300" s="212"/>
      <c r="P300" s="213"/>
      <c r="Q300" s="25"/>
      <c r="R300" s="214"/>
      <c r="S300" s="215"/>
      <c r="T300" s="214"/>
    </row>
    <row r="301" spans="2:20" ht="15" customHeight="1">
      <c r="B301" s="11">
        <f>IF($B$79="Row",Samples!AE223,IF($B$79="Column",Samples!AI223,""))</f>
        <v>0</v>
      </c>
      <c r="C301" s="203"/>
      <c r="D301" s="204"/>
      <c r="E301" s="205"/>
      <c r="F301" s="137" t="e">
        <f>VLOOKUP(B301,LC480_Analysis!C:F,3,0)</f>
        <v>#N/A</v>
      </c>
      <c r="G301" s="206"/>
      <c r="H301" s="141"/>
      <c r="I301" s="207"/>
      <c r="J301" s="146" t="e">
        <f>F301-I299</f>
        <v>#N/A</v>
      </c>
      <c r="K301" s="208"/>
      <c r="L301" s="209"/>
      <c r="M301" s="210"/>
      <c r="N301" s="211"/>
      <c r="O301" s="212"/>
      <c r="P301" s="213"/>
      <c r="Q301" s="25"/>
      <c r="R301" s="214"/>
      <c r="S301" s="215"/>
      <c r="T301" s="214"/>
    </row>
    <row r="302" spans="2:20" ht="15" customHeight="1">
      <c r="B302" s="11">
        <f>IF($B$79="Row",Samples!AE224,IF($B$79="Column",Samples!AI224,""))</f>
        <v>0</v>
      </c>
      <c r="C302" s="203" t="e">
        <f>VLOOKUP(D302,Samples!B:C,2,0)</f>
        <v>#N/A</v>
      </c>
      <c r="D302" s="204" t="e">
        <f>INDEX(Samples!B:J,MATCH(Analysis!B302,Samples!F:F,0),1)</f>
        <v>#N/A</v>
      </c>
      <c r="E302" s="205">
        <f>$E$78</f>
        <v>8000</v>
      </c>
      <c r="F302" s="137" t="e">
        <f>VLOOKUP(B302,LC480_Analysis!C:F,3,0)</f>
        <v>#N/A</v>
      </c>
      <c r="G302" s="206">
        <f>$G$78</f>
        <v>600</v>
      </c>
      <c r="H302" s="143"/>
      <c r="I302" s="207" t="e">
        <f>AVERAGE(F302:F304)</f>
        <v>#N/A</v>
      </c>
      <c r="J302" s="144" t="e">
        <f>F302-I302</f>
        <v>#N/A</v>
      </c>
      <c r="K302" s="208" t="e">
        <f>(I302-$D$57)/$D$59</f>
        <v>#N/A</v>
      </c>
      <c r="L302" s="209" t="e">
        <f>10^K302</f>
        <v>#N/A</v>
      </c>
      <c r="M302" s="210" t="e">
        <f>L302*(452/G302)</f>
        <v>#N/A</v>
      </c>
      <c r="N302" s="211" t="e">
        <f>M302*E302</f>
        <v>#N/A</v>
      </c>
      <c r="O302" s="212" t="e">
        <f>N302/1000</f>
        <v>#N/A</v>
      </c>
      <c r="P302" s="213" t="e">
        <f>((O302*10^-12)*(G302*617.9))*10^-6*10^9*10^3</f>
        <v>#N/A</v>
      </c>
      <c r="Q302" s="25"/>
      <c r="R302" s="214">
        <f>$R$76</f>
        <v>0.87</v>
      </c>
      <c r="S302" s="215" t="e">
        <f>O302*R302</f>
        <v>#N/A</v>
      </c>
      <c r="T302" s="214" t="e">
        <f>((S302*10^-12)*(G302*617.9))*10^-6*10^9*10^3</f>
        <v>#N/A</v>
      </c>
    </row>
    <row r="303" spans="2:20" ht="15" customHeight="1">
      <c r="B303" s="11">
        <f>IF($B$79="Row",Samples!AE225,IF($B$79="Column",Samples!AI225,""))</f>
        <v>0</v>
      </c>
      <c r="C303" s="203"/>
      <c r="D303" s="204"/>
      <c r="E303" s="205"/>
      <c r="F303" s="137" t="e">
        <f>VLOOKUP(B303,LC480_Analysis!C:F,3,0)</f>
        <v>#N/A</v>
      </c>
      <c r="G303" s="206"/>
      <c r="H303" s="140"/>
      <c r="I303" s="207"/>
      <c r="J303" s="145" t="e">
        <f>F303-I302</f>
        <v>#N/A</v>
      </c>
      <c r="K303" s="208"/>
      <c r="L303" s="209"/>
      <c r="M303" s="210"/>
      <c r="N303" s="211"/>
      <c r="O303" s="212"/>
      <c r="P303" s="213"/>
      <c r="Q303" s="25"/>
      <c r="R303" s="214"/>
      <c r="S303" s="215"/>
      <c r="T303" s="214"/>
    </row>
    <row r="304" spans="2:20" ht="15" customHeight="1">
      <c r="B304" s="11">
        <f>IF($B$79="Row",Samples!AE226,IF($B$79="Column",Samples!AI226,""))</f>
        <v>0</v>
      </c>
      <c r="C304" s="203"/>
      <c r="D304" s="204"/>
      <c r="E304" s="205"/>
      <c r="F304" s="137" t="e">
        <f>VLOOKUP(B304,LC480_Analysis!C:F,3,0)</f>
        <v>#N/A</v>
      </c>
      <c r="G304" s="206"/>
      <c r="H304" s="141"/>
      <c r="I304" s="207"/>
      <c r="J304" s="146" t="e">
        <f>F304-I302</f>
        <v>#N/A</v>
      </c>
      <c r="K304" s="208"/>
      <c r="L304" s="209"/>
      <c r="M304" s="210"/>
      <c r="N304" s="211"/>
      <c r="O304" s="212"/>
      <c r="P304" s="213"/>
      <c r="Q304" s="25"/>
      <c r="R304" s="214"/>
      <c r="S304" s="215"/>
      <c r="T304" s="214"/>
    </row>
    <row r="305" spans="2:20" ht="15" customHeight="1">
      <c r="B305" s="11">
        <f>IF($B$79="Row",Samples!AE227,IF($B$79="Column",Samples!AI227,""))</f>
        <v>0</v>
      </c>
      <c r="C305" s="203" t="e">
        <f>VLOOKUP(D305,Samples!B:C,2,0)</f>
        <v>#N/A</v>
      </c>
      <c r="D305" s="204" t="e">
        <f>INDEX(Samples!B:J,MATCH(Analysis!B305,Samples!F:F,0),1)</f>
        <v>#N/A</v>
      </c>
      <c r="E305" s="205">
        <f>$E$78</f>
        <v>8000</v>
      </c>
      <c r="F305" s="137" t="e">
        <f>VLOOKUP(B305,LC480_Analysis!C:F,3,0)</f>
        <v>#N/A</v>
      </c>
      <c r="G305" s="206">
        <f>$G$78</f>
        <v>600</v>
      </c>
      <c r="H305" s="143"/>
      <c r="I305" s="207" t="e">
        <f>AVERAGE(F305:F307)</f>
        <v>#N/A</v>
      </c>
      <c r="J305" s="144" t="e">
        <f>F305-I305</f>
        <v>#N/A</v>
      </c>
      <c r="K305" s="208" t="e">
        <f>(I305-$D$57)/$D$59</f>
        <v>#N/A</v>
      </c>
      <c r="L305" s="209" t="e">
        <f>10^K305</f>
        <v>#N/A</v>
      </c>
      <c r="M305" s="210" t="e">
        <f>L305*(452/G305)</f>
        <v>#N/A</v>
      </c>
      <c r="N305" s="211" t="e">
        <f>M305*E305</f>
        <v>#N/A</v>
      </c>
      <c r="O305" s="212" t="e">
        <f>N305/1000</f>
        <v>#N/A</v>
      </c>
      <c r="P305" s="213" t="e">
        <f>((O305*10^-12)*(G305*617.9))*10^-6*10^9*10^3</f>
        <v>#N/A</v>
      </c>
      <c r="Q305" s="25"/>
      <c r="R305" s="214">
        <f>$R$76</f>
        <v>0.87</v>
      </c>
      <c r="S305" s="215" t="e">
        <f>O305*R305</f>
        <v>#N/A</v>
      </c>
      <c r="T305" s="214" t="e">
        <f>((S305*10^-12)*(G305*617.9))*10^-6*10^9*10^3</f>
        <v>#N/A</v>
      </c>
    </row>
    <row r="306" spans="2:20" ht="15" customHeight="1">
      <c r="B306" s="11">
        <f>IF($B$79="Row",Samples!AE228,IF($B$79="Column",Samples!AI228,""))</f>
        <v>0</v>
      </c>
      <c r="C306" s="203"/>
      <c r="D306" s="204"/>
      <c r="E306" s="205"/>
      <c r="F306" s="137" t="e">
        <f>VLOOKUP(B306,LC480_Analysis!C:F,3,0)</f>
        <v>#N/A</v>
      </c>
      <c r="G306" s="206"/>
      <c r="H306" s="140"/>
      <c r="I306" s="207"/>
      <c r="J306" s="145" t="e">
        <f>F306-I305</f>
        <v>#N/A</v>
      </c>
      <c r="K306" s="208"/>
      <c r="L306" s="209"/>
      <c r="M306" s="210"/>
      <c r="N306" s="211"/>
      <c r="O306" s="212"/>
      <c r="P306" s="213"/>
      <c r="Q306" s="25"/>
      <c r="R306" s="214"/>
      <c r="S306" s="215"/>
      <c r="T306" s="214"/>
    </row>
    <row r="307" spans="2:20" ht="15" customHeight="1">
      <c r="B307" s="11">
        <f>IF($B$79="Row",Samples!AE229,IF($B$79="Column",Samples!AI229,""))</f>
        <v>0</v>
      </c>
      <c r="C307" s="203"/>
      <c r="D307" s="204"/>
      <c r="E307" s="205"/>
      <c r="F307" s="137" t="e">
        <f>VLOOKUP(B307,LC480_Analysis!C:F,3,0)</f>
        <v>#N/A</v>
      </c>
      <c r="G307" s="206"/>
      <c r="H307" s="141"/>
      <c r="I307" s="207"/>
      <c r="J307" s="146" t="e">
        <f>F307-I305</f>
        <v>#N/A</v>
      </c>
      <c r="K307" s="208"/>
      <c r="L307" s="209"/>
      <c r="M307" s="210"/>
      <c r="N307" s="211"/>
      <c r="O307" s="212"/>
      <c r="P307" s="213"/>
      <c r="Q307" s="25"/>
      <c r="R307" s="214"/>
      <c r="S307" s="215"/>
      <c r="T307" s="214"/>
    </row>
    <row r="308" spans="2:20" ht="15" customHeight="1">
      <c r="B308" s="11">
        <f>IF($B$79="Row",Samples!AE230,IF($B$79="Column",Samples!AI230,""))</f>
        <v>0</v>
      </c>
      <c r="C308" s="203" t="e">
        <f>VLOOKUP(D308,Samples!B:C,2,0)</f>
        <v>#N/A</v>
      </c>
      <c r="D308" s="204" t="e">
        <f>INDEX(Samples!B:J,MATCH(Analysis!B308,Samples!F:F,0),1)</f>
        <v>#N/A</v>
      </c>
      <c r="E308" s="205">
        <f>$E$78</f>
        <v>8000</v>
      </c>
      <c r="F308" s="137" t="e">
        <f>VLOOKUP(B308,LC480_Analysis!C:F,3,0)</f>
        <v>#N/A</v>
      </c>
      <c r="G308" s="206">
        <f>$G$78</f>
        <v>600</v>
      </c>
      <c r="H308" s="143"/>
      <c r="I308" s="207" t="e">
        <f>AVERAGE(F308:F310)</f>
        <v>#N/A</v>
      </c>
      <c r="J308" s="144" t="e">
        <f>F308-I308</f>
        <v>#N/A</v>
      </c>
      <c r="K308" s="208" t="e">
        <f>(I308-$D$57)/$D$59</f>
        <v>#N/A</v>
      </c>
      <c r="L308" s="209" t="e">
        <f>10^K308</f>
        <v>#N/A</v>
      </c>
      <c r="M308" s="210" t="e">
        <f>L308*(452/G308)</f>
        <v>#N/A</v>
      </c>
      <c r="N308" s="211" t="e">
        <f>M308*E308</f>
        <v>#N/A</v>
      </c>
      <c r="O308" s="212" t="e">
        <f>N308/1000</f>
        <v>#N/A</v>
      </c>
      <c r="P308" s="213" t="e">
        <f>((O308*10^-12)*(G308*617.9))*10^-6*10^9*10^3</f>
        <v>#N/A</v>
      </c>
      <c r="Q308" s="25"/>
      <c r="R308" s="214">
        <f>$R$76</f>
        <v>0.87</v>
      </c>
      <c r="S308" s="215" t="e">
        <f>O308*R308</f>
        <v>#N/A</v>
      </c>
      <c r="T308" s="214" t="e">
        <f>((S308*10^-12)*(G308*617.9))*10^-6*10^9*10^3</f>
        <v>#N/A</v>
      </c>
    </row>
    <row r="309" spans="2:20" ht="15" customHeight="1">
      <c r="B309" s="11">
        <f>IF($B$79="Row",Samples!AE231,IF($B$79="Column",Samples!AI231,""))</f>
        <v>0</v>
      </c>
      <c r="C309" s="203"/>
      <c r="D309" s="204"/>
      <c r="E309" s="205"/>
      <c r="F309" s="137" t="e">
        <f>VLOOKUP(B309,LC480_Analysis!C:F,3,0)</f>
        <v>#N/A</v>
      </c>
      <c r="G309" s="206"/>
      <c r="H309" s="140"/>
      <c r="I309" s="207"/>
      <c r="J309" s="145" t="e">
        <f>F309-I308</f>
        <v>#N/A</v>
      </c>
      <c r="K309" s="208"/>
      <c r="L309" s="209"/>
      <c r="M309" s="210"/>
      <c r="N309" s="211"/>
      <c r="O309" s="212"/>
      <c r="P309" s="213"/>
      <c r="Q309" s="25"/>
      <c r="R309" s="214"/>
      <c r="S309" s="215"/>
      <c r="T309" s="214"/>
    </row>
    <row r="310" spans="2:20" ht="15" customHeight="1">
      <c r="B310" s="11">
        <f>IF($B$79="Row",Samples!AE232,IF($B$79="Column",Samples!AI232,""))</f>
        <v>0</v>
      </c>
      <c r="C310" s="203"/>
      <c r="D310" s="204"/>
      <c r="E310" s="205"/>
      <c r="F310" s="137" t="e">
        <f>VLOOKUP(B310,LC480_Analysis!C:F,3,0)</f>
        <v>#N/A</v>
      </c>
      <c r="G310" s="206"/>
      <c r="H310" s="141"/>
      <c r="I310" s="207"/>
      <c r="J310" s="146" t="e">
        <f>F310-I308</f>
        <v>#N/A</v>
      </c>
      <c r="K310" s="208"/>
      <c r="L310" s="209"/>
      <c r="M310" s="210"/>
      <c r="N310" s="211"/>
      <c r="O310" s="212"/>
      <c r="P310" s="213"/>
      <c r="Q310" s="25"/>
      <c r="R310" s="214"/>
      <c r="S310" s="215"/>
      <c r="T310" s="214"/>
    </row>
    <row r="311" spans="2:20" ht="15" customHeight="1">
      <c r="B311" s="11">
        <f>IF($B$79="Row",Samples!AE233,IF($B$79="Column",Samples!AI233,""))</f>
        <v>0</v>
      </c>
      <c r="C311" s="203" t="e">
        <f>VLOOKUP(D311,Samples!B:C,2,0)</f>
        <v>#N/A</v>
      </c>
      <c r="D311" s="204" t="e">
        <f>INDEX(Samples!B:J,MATCH(Analysis!B311,Samples!F:F,0),1)</f>
        <v>#N/A</v>
      </c>
      <c r="E311" s="205">
        <f>$E$78</f>
        <v>8000</v>
      </c>
      <c r="F311" s="137" t="e">
        <f>VLOOKUP(B311,LC480_Analysis!C:F,3,0)</f>
        <v>#N/A</v>
      </c>
      <c r="G311" s="206">
        <f>$G$78</f>
        <v>600</v>
      </c>
      <c r="H311" s="143"/>
      <c r="I311" s="207" t="e">
        <f>AVERAGE(F311:F313)</f>
        <v>#N/A</v>
      </c>
      <c r="J311" s="144" t="e">
        <f>F311-I311</f>
        <v>#N/A</v>
      </c>
      <c r="K311" s="208" t="e">
        <f>(I311-$D$57)/$D$59</f>
        <v>#N/A</v>
      </c>
      <c r="L311" s="209" t="e">
        <f>10^K311</f>
        <v>#N/A</v>
      </c>
      <c r="M311" s="210" t="e">
        <f>L311*(452/G311)</f>
        <v>#N/A</v>
      </c>
      <c r="N311" s="211" t="e">
        <f>M311*E311</f>
        <v>#N/A</v>
      </c>
      <c r="O311" s="212" t="e">
        <f>N311/1000</f>
        <v>#N/A</v>
      </c>
      <c r="P311" s="213" t="e">
        <f>((O311*10^-12)*(G311*617.9))*10^-6*10^9*10^3</f>
        <v>#N/A</v>
      </c>
      <c r="Q311" s="25"/>
      <c r="R311" s="214">
        <f>$R$76</f>
        <v>0.87</v>
      </c>
      <c r="S311" s="215" t="e">
        <f>O311*R311</f>
        <v>#N/A</v>
      </c>
      <c r="T311" s="214" t="e">
        <f>((S311*10^-12)*(G311*617.9))*10^-6*10^9*10^3</f>
        <v>#N/A</v>
      </c>
    </row>
    <row r="312" spans="2:20" ht="15" customHeight="1">
      <c r="B312" s="11">
        <f>IF($B$79="Row",Samples!AE234,IF($B$79="Column",Samples!AI234,""))</f>
        <v>0</v>
      </c>
      <c r="C312" s="203"/>
      <c r="D312" s="204"/>
      <c r="E312" s="205"/>
      <c r="F312" s="137" t="e">
        <f>VLOOKUP(B312,LC480_Analysis!C:F,3,0)</f>
        <v>#N/A</v>
      </c>
      <c r="G312" s="206"/>
      <c r="H312" s="140"/>
      <c r="I312" s="207"/>
      <c r="J312" s="145" t="e">
        <f>F312-I311</f>
        <v>#N/A</v>
      </c>
      <c r="K312" s="208"/>
      <c r="L312" s="209"/>
      <c r="M312" s="210"/>
      <c r="N312" s="211"/>
      <c r="O312" s="212"/>
      <c r="P312" s="213"/>
      <c r="Q312" s="25"/>
      <c r="R312" s="214"/>
      <c r="S312" s="215"/>
      <c r="T312" s="214"/>
    </row>
    <row r="313" spans="2:20" ht="15" customHeight="1">
      <c r="B313" s="11">
        <f>IF($B$79="Row",Samples!AE235,IF($B$79="Column",Samples!AI235,""))</f>
        <v>0</v>
      </c>
      <c r="C313" s="203"/>
      <c r="D313" s="204"/>
      <c r="E313" s="205"/>
      <c r="F313" s="137" t="e">
        <f>VLOOKUP(B313,LC480_Analysis!C:F,3,0)</f>
        <v>#N/A</v>
      </c>
      <c r="G313" s="206"/>
      <c r="H313" s="141"/>
      <c r="I313" s="207"/>
      <c r="J313" s="146" t="e">
        <f>F313-I311</f>
        <v>#N/A</v>
      </c>
      <c r="K313" s="208"/>
      <c r="L313" s="209"/>
      <c r="M313" s="210"/>
      <c r="N313" s="211"/>
      <c r="O313" s="212"/>
      <c r="P313" s="213"/>
      <c r="Q313" s="25"/>
      <c r="R313" s="214"/>
      <c r="S313" s="215"/>
      <c r="T313" s="214"/>
    </row>
    <row r="314" spans="2:20" ht="15" customHeight="1">
      <c r="B314" s="11">
        <f>IF($B$79="Row",Samples!AE236,IF($B$79="Column",Samples!AI236,""))</f>
        <v>0</v>
      </c>
      <c r="C314" s="203" t="e">
        <f>VLOOKUP(D314,Samples!B:C,2,0)</f>
        <v>#N/A</v>
      </c>
      <c r="D314" s="204" t="e">
        <f>INDEX(Samples!B:J,MATCH(Analysis!B314,Samples!F:F,0),1)</f>
        <v>#N/A</v>
      </c>
      <c r="E314" s="205">
        <f>$E$78</f>
        <v>8000</v>
      </c>
      <c r="F314" s="137" t="e">
        <f>VLOOKUP(B314,LC480_Analysis!C:F,3,0)</f>
        <v>#N/A</v>
      </c>
      <c r="G314" s="206">
        <f>$G$78</f>
        <v>600</v>
      </c>
      <c r="H314" s="143"/>
      <c r="I314" s="207" t="e">
        <f>AVERAGE(F314:F316)</f>
        <v>#N/A</v>
      </c>
      <c r="J314" s="144" t="e">
        <f>F314-I314</f>
        <v>#N/A</v>
      </c>
      <c r="K314" s="208" t="e">
        <f>(I314-$D$57)/$D$59</f>
        <v>#N/A</v>
      </c>
      <c r="L314" s="209" t="e">
        <f>10^K314</f>
        <v>#N/A</v>
      </c>
      <c r="M314" s="210" t="e">
        <f>L314*(452/G314)</f>
        <v>#N/A</v>
      </c>
      <c r="N314" s="211" t="e">
        <f>M314*E314</f>
        <v>#N/A</v>
      </c>
      <c r="O314" s="212" t="e">
        <f>N314/1000</f>
        <v>#N/A</v>
      </c>
      <c r="P314" s="213" t="e">
        <f>((O314*10^-12)*(G314*617.9))*10^-6*10^9*10^3</f>
        <v>#N/A</v>
      </c>
      <c r="Q314" s="25"/>
      <c r="R314" s="214">
        <f>$R$76</f>
        <v>0.87</v>
      </c>
      <c r="S314" s="215" t="e">
        <f>O314*R314</f>
        <v>#N/A</v>
      </c>
      <c r="T314" s="214" t="e">
        <f>((S314*10^-12)*(G314*617.9))*10^-6*10^9*10^3</f>
        <v>#N/A</v>
      </c>
    </row>
    <row r="315" spans="2:20" ht="15" customHeight="1">
      <c r="B315" s="11">
        <f>IF($B$79="Row",Samples!AE237,IF($B$79="Column",Samples!AI237,""))</f>
        <v>0</v>
      </c>
      <c r="C315" s="203"/>
      <c r="D315" s="204"/>
      <c r="E315" s="205"/>
      <c r="F315" s="137" t="e">
        <f>VLOOKUP(B315,LC480_Analysis!C:F,3,0)</f>
        <v>#N/A</v>
      </c>
      <c r="G315" s="206"/>
      <c r="H315" s="140"/>
      <c r="I315" s="207"/>
      <c r="J315" s="145" t="e">
        <f>F315-I314</f>
        <v>#N/A</v>
      </c>
      <c r="K315" s="208"/>
      <c r="L315" s="209"/>
      <c r="M315" s="210"/>
      <c r="N315" s="211"/>
      <c r="O315" s="212"/>
      <c r="P315" s="213"/>
      <c r="Q315" s="25"/>
      <c r="R315" s="214"/>
      <c r="S315" s="215"/>
      <c r="T315" s="214"/>
    </row>
    <row r="316" spans="2:20" ht="15" customHeight="1">
      <c r="B316" s="11">
        <f>IF($B$79="Row",Samples!AE238,IF($B$79="Column",Samples!AI238,""))</f>
        <v>0</v>
      </c>
      <c r="C316" s="203"/>
      <c r="D316" s="204"/>
      <c r="E316" s="205"/>
      <c r="F316" s="137" t="e">
        <f>VLOOKUP(B316,LC480_Analysis!C:F,3,0)</f>
        <v>#N/A</v>
      </c>
      <c r="G316" s="206"/>
      <c r="H316" s="141"/>
      <c r="I316" s="207"/>
      <c r="J316" s="146" t="e">
        <f>F316-I314</f>
        <v>#N/A</v>
      </c>
      <c r="K316" s="208"/>
      <c r="L316" s="209"/>
      <c r="M316" s="210"/>
      <c r="N316" s="211"/>
      <c r="O316" s="212"/>
      <c r="P316" s="213"/>
      <c r="Q316" s="25"/>
      <c r="R316" s="214"/>
      <c r="S316" s="215"/>
      <c r="T316" s="214"/>
    </row>
    <row r="317" spans="2:20" ht="15" customHeight="1">
      <c r="B317" s="11">
        <f>IF($B$79="Row",Samples!AE239,IF($B$79="Column",Samples!AI239,""))</f>
        <v>0</v>
      </c>
      <c r="C317" s="203" t="e">
        <f>VLOOKUP(D317,Samples!B:C,2,0)</f>
        <v>#N/A</v>
      </c>
      <c r="D317" s="204" t="e">
        <f>INDEX(Samples!B:J,MATCH(Analysis!B317,Samples!F:F,0),1)</f>
        <v>#N/A</v>
      </c>
      <c r="E317" s="205">
        <f>$E$78</f>
        <v>8000</v>
      </c>
      <c r="F317" s="137" t="e">
        <f>VLOOKUP(B317,LC480_Analysis!C:F,3,0)</f>
        <v>#N/A</v>
      </c>
      <c r="G317" s="206">
        <f>$G$78</f>
        <v>600</v>
      </c>
      <c r="H317" s="143"/>
      <c r="I317" s="207" t="e">
        <f>AVERAGE(F317:F319)</f>
        <v>#N/A</v>
      </c>
      <c r="J317" s="144" t="e">
        <f>F317-I317</f>
        <v>#N/A</v>
      </c>
      <c r="K317" s="208" t="e">
        <f>(I317-$D$57)/$D$59</f>
        <v>#N/A</v>
      </c>
      <c r="L317" s="209" t="e">
        <f>10^K317</f>
        <v>#N/A</v>
      </c>
      <c r="M317" s="210" t="e">
        <f>L317*(452/G317)</f>
        <v>#N/A</v>
      </c>
      <c r="N317" s="211" t="e">
        <f>M317*E317</f>
        <v>#N/A</v>
      </c>
      <c r="O317" s="212" t="e">
        <f>N317/1000</f>
        <v>#N/A</v>
      </c>
      <c r="P317" s="213" t="e">
        <f>((O317*10^-12)*(G317*617.9))*10^-6*10^9*10^3</f>
        <v>#N/A</v>
      </c>
      <c r="Q317" s="25"/>
      <c r="R317" s="214">
        <f>$R$76</f>
        <v>0.87</v>
      </c>
      <c r="S317" s="215" t="e">
        <f>O317*R317</f>
        <v>#N/A</v>
      </c>
      <c r="T317" s="214" t="e">
        <f>((S317*10^-12)*(G317*617.9))*10^-6*10^9*10^3</f>
        <v>#N/A</v>
      </c>
    </row>
    <row r="318" spans="2:20" ht="15" customHeight="1">
      <c r="B318" s="11">
        <f>IF($B$79="Row",Samples!AE240,IF($B$79="Column",Samples!AI240,""))</f>
        <v>0</v>
      </c>
      <c r="C318" s="203"/>
      <c r="D318" s="204"/>
      <c r="E318" s="205"/>
      <c r="F318" s="137" t="e">
        <f>VLOOKUP(B318,LC480_Analysis!C:F,3,0)</f>
        <v>#N/A</v>
      </c>
      <c r="G318" s="206"/>
      <c r="H318" s="140"/>
      <c r="I318" s="207"/>
      <c r="J318" s="145" t="e">
        <f>F318-I317</f>
        <v>#N/A</v>
      </c>
      <c r="K318" s="208"/>
      <c r="L318" s="209"/>
      <c r="M318" s="210"/>
      <c r="N318" s="211"/>
      <c r="O318" s="212"/>
      <c r="P318" s="213"/>
      <c r="Q318" s="25"/>
      <c r="R318" s="214"/>
      <c r="S318" s="215"/>
      <c r="T318" s="214"/>
    </row>
    <row r="319" spans="2:20" ht="15" customHeight="1">
      <c r="B319" s="11">
        <f>IF($B$79="Row",Samples!AE241,IF($B$79="Column",Samples!AI241,""))</f>
        <v>0</v>
      </c>
      <c r="C319" s="203"/>
      <c r="D319" s="204"/>
      <c r="E319" s="205"/>
      <c r="F319" s="137" t="e">
        <f>VLOOKUP(B319,LC480_Analysis!C:F,3,0)</f>
        <v>#N/A</v>
      </c>
      <c r="G319" s="206"/>
      <c r="H319" s="141"/>
      <c r="I319" s="207"/>
      <c r="J319" s="146" t="e">
        <f>F319-I317</f>
        <v>#N/A</v>
      </c>
      <c r="K319" s="208"/>
      <c r="L319" s="209"/>
      <c r="M319" s="210"/>
      <c r="N319" s="211"/>
      <c r="O319" s="212"/>
      <c r="P319" s="213"/>
      <c r="Q319" s="25"/>
      <c r="R319" s="214"/>
      <c r="S319" s="215"/>
      <c r="T319" s="214"/>
    </row>
    <row r="320" spans="2:20" ht="15" customHeight="1">
      <c r="B320" s="11">
        <f>IF($B$79="Row",Samples!AE242,IF($B$79="Column",Samples!AI242,""))</f>
        <v>0</v>
      </c>
      <c r="C320" s="203" t="e">
        <f>VLOOKUP(D320,Samples!B:C,2,0)</f>
        <v>#N/A</v>
      </c>
      <c r="D320" s="204" t="e">
        <f>INDEX(Samples!B:J,MATCH(Analysis!B320,Samples!F:F,0),1)</f>
        <v>#N/A</v>
      </c>
      <c r="E320" s="205">
        <f>$E$78</f>
        <v>8000</v>
      </c>
      <c r="F320" s="137" t="e">
        <f>VLOOKUP(B320,LC480_Analysis!C:F,3,0)</f>
        <v>#N/A</v>
      </c>
      <c r="G320" s="206">
        <f>$G$78</f>
        <v>600</v>
      </c>
      <c r="H320" s="143"/>
      <c r="I320" s="207" t="e">
        <f>AVERAGE(F320:F322)</f>
        <v>#N/A</v>
      </c>
      <c r="J320" s="144" t="e">
        <f>F320-I320</f>
        <v>#N/A</v>
      </c>
      <c r="K320" s="208" t="e">
        <f>(I320-$D$57)/$D$59</f>
        <v>#N/A</v>
      </c>
      <c r="L320" s="209" t="e">
        <f>10^K320</f>
        <v>#N/A</v>
      </c>
      <c r="M320" s="210" t="e">
        <f>L320*(452/G320)</f>
        <v>#N/A</v>
      </c>
      <c r="N320" s="211" t="e">
        <f>M320*E320</f>
        <v>#N/A</v>
      </c>
      <c r="O320" s="212" t="e">
        <f>N320/1000</f>
        <v>#N/A</v>
      </c>
      <c r="P320" s="213" t="e">
        <f>((O320*10^-12)*(G320*617.9))*10^-6*10^9*10^3</f>
        <v>#N/A</v>
      </c>
      <c r="Q320" s="25"/>
      <c r="R320" s="214">
        <f>$R$76</f>
        <v>0.87</v>
      </c>
      <c r="S320" s="215" t="e">
        <f>O320*R320</f>
        <v>#N/A</v>
      </c>
      <c r="T320" s="214" t="e">
        <f>((S320*10^-12)*(G320*617.9))*10^-6*10^9*10^3</f>
        <v>#N/A</v>
      </c>
    </row>
    <row r="321" spans="2:20" ht="15" customHeight="1">
      <c r="B321" s="11">
        <f>IF($B$79="Row",Samples!AE243,IF($B$79="Column",Samples!AI243,""))</f>
        <v>0</v>
      </c>
      <c r="C321" s="203"/>
      <c r="D321" s="204"/>
      <c r="E321" s="205"/>
      <c r="F321" s="137" t="e">
        <f>VLOOKUP(B321,LC480_Analysis!C:F,3,0)</f>
        <v>#N/A</v>
      </c>
      <c r="G321" s="206"/>
      <c r="H321" s="140"/>
      <c r="I321" s="207"/>
      <c r="J321" s="145" t="e">
        <f>F321-I320</f>
        <v>#N/A</v>
      </c>
      <c r="K321" s="208"/>
      <c r="L321" s="209"/>
      <c r="M321" s="210"/>
      <c r="N321" s="211"/>
      <c r="O321" s="212"/>
      <c r="P321" s="213"/>
      <c r="Q321" s="25"/>
      <c r="R321" s="214"/>
      <c r="S321" s="215"/>
      <c r="T321" s="214"/>
    </row>
    <row r="322" spans="2:20" ht="15" customHeight="1">
      <c r="B322" s="11">
        <f>IF($B$79="Row",Samples!AE244,IF($B$79="Column",Samples!AI244,""))</f>
        <v>0</v>
      </c>
      <c r="C322" s="203"/>
      <c r="D322" s="204"/>
      <c r="E322" s="205"/>
      <c r="F322" s="137" t="e">
        <f>VLOOKUP(B322,LC480_Analysis!C:F,3,0)</f>
        <v>#N/A</v>
      </c>
      <c r="G322" s="206"/>
      <c r="H322" s="141"/>
      <c r="I322" s="207"/>
      <c r="J322" s="146" t="e">
        <f>F322-I320</f>
        <v>#N/A</v>
      </c>
      <c r="K322" s="208"/>
      <c r="L322" s="209"/>
      <c r="M322" s="210"/>
      <c r="N322" s="211"/>
      <c r="O322" s="212"/>
      <c r="P322" s="213"/>
      <c r="Q322" s="25"/>
      <c r="R322" s="214"/>
      <c r="S322" s="215"/>
      <c r="T322" s="214"/>
    </row>
    <row r="323" spans="2:20" ht="15" customHeight="1">
      <c r="B323" s="11">
        <f>IF($B$79="Row",Samples!AE245,IF($B$79="Column",Samples!AI245,""))</f>
        <v>0</v>
      </c>
      <c r="C323" s="203" t="e">
        <f>VLOOKUP(D323,Samples!B:C,2,0)</f>
        <v>#N/A</v>
      </c>
      <c r="D323" s="204" t="e">
        <f>INDEX(Samples!B:J,MATCH(Analysis!B323,Samples!F:F,0),1)</f>
        <v>#N/A</v>
      </c>
      <c r="E323" s="205">
        <f>$E$78</f>
        <v>8000</v>
      </c>
      <c r="F323" s="137" t="e">
        <f>VLOOKUP(B323,LC480_Analysis!C:F,3,0)</f>
        <v>#N/A</v>
      </c>
      <c r="G323" s="206">
        <f>$G$78</f>
        <v>600</v>
      </c>
      <c r="H323" s="143"/>
      <c r="I323" s="207" t="e">
        <f>AVERAGE(F323:F325)</f>
        <v>#N/A</v>
      </c>
      <c r="J323" s="144" t="e">
        <f>F323-I323</f>
        <v>#N/A</v>
      </c>
      <c r="K323" s="208" t="e">
        <f>(I323-$D$57)/$D$59</f>
        <v>#N/A</v>
      </c>
      <c r="L323" s="209" t="e">
        <f>10^K323</f>
        <v>#N/A</v>
      </c>
      <c r="M323" s="210" t="e">
        <f>L323*(452/G323)</f>
        <v>#N/A</v>
      </c>
      <c r="N323" s="211" t="e">
        <f>M323*E323</f>
        <v>#N/A</v>
      </c>
      <c r="O323" s="212" t="e">
        <f>N323/1000</f>
        <v>#N/A</v>
      </c>
      <c r="P323" s="213" t="e">
        <f>((O323*10^-12)*(G323*617.9))*10^-6*10^9*10^3</f>
        <v>#N/A</v>
      </c>
      <c r="Q323" s="25"/>
      <c r="R323" s="214">
        <f>$R$76</f>
        <v>0.87</v>
      </c>
      <c r="S323" s="215" t="e">
        <f>O323*R323</f>
        <v>#N/A</v>
      </c>
      <c r="T323" s="214" t="e">
        <f>((S323*10^-12)*(G323*617.9))*10^-6*10^9*10^3</f>
        <v>#N/A</v>
      </c>
    </row>
    <row r="324" spans="2:20" ht="15" customHeight="1">
      <c r="B324" s="11">
        <f>IF($B$79="Row",Samples!AE246,IF($B$79="Column",Samples!AI246,""))</f>
        <v>0</v>
      </c>
      <c r="C324" s="203"/>
      <c r="D324" s="204"/>
      <c r="E324" s="205"/>
      <c r="F324" s="137" t="e">
        <f>VLOOKUP(B324,LC480_Analysis!C:F,3,0)</f>
        <v>#N/A</v>
      </c>
      <c r="G324" s="206"/>
      <c r="H324" s="140"/>
      <c r="I324" s="207"/>
      <c r="J324" s="145" t="e">
        <f>F324-I323</f>
        <v>#N/A</v>
      </c>
      <c r="K324" s="208"/>
      <c r="L324" s="209"/>
      <c r="M324" s="210"/>
      <c r="N324" s="211"/>
      <c r="O324" s="212"/>
      <c r="P324" s="213"/>
      <c r="Q324" s="25"/>
      <c r="R324" s="214"/>
      <c r="S324" s="215"/>
      <c r="T324" s="214"/>
    </row>
    <row r="325" spans="2:20" ht="15" customHeight="1">
      <c r="B325" s="11">
        <f>IF($B$79="Row",Samples!AE247,IF($B$79="Column",Samples!AI247,""))</f>
        <v>0</v>
      </c>
      <c r="C325" s="203"/>
      <c r="D325" s="204"/>
      <c r="E325" s="205"/>
      <c r="F325" s="137" t="e">
        <f>VLOOKUP(B325,LC480_Analysis!C:F,3,0)</f>
        <v>#N/A</v>
      </c>
      <c r="G325" s="206"/>
      <c r="H325" s="141"/>
      <c r="I325" s="207"/>
      <c r="J325" s="146" t="e">
        <f>F325-I323</f>
        <v>#N/A</v>
      </c>
      <c r="K325" s="208"/>
      <c r="L325" s="209"/>
      <c r="M325" s="210"/>
      <c r="N325" s="211"/>
      <c r="O325" s="212"/>
      <c r="P325" s="213"/>
      <c r="Q325" s="25"/>
      <c r="R325" s="214"/>
      <c r="S325" s="215"/>
      <c r="T325" s="214"/>
    </row>
    <row r="326" spans="2:20" ht="15" customHeight="1">
      <c r="B326" s="11">
        <f>IF($B$79="Row",Samples!AE248,IF($B$79="Column",Samples!AI248,""))</f>
        <v>0</v>
      </c>
      <c r="C326" s="203" t="e">
        <f>VLOOKUP(D326,Samples!B:C,2,0)</f>
        <v>#N/A</v>
      </c>
      <c r="D326" s="204" t="e">
        <f>INDEX(Samples!B:J,MATCH(Analysis!B326,Samples!F:F,0),1)</f>
        <v>#N/A</v>
      </c>
      <c r="E326" s="205">
        <f>$E$78</f>
        <v>8000</v>
      </c>
      <c r="F326" s="137" t="e">
        <f>VLOOKUP(B326,LC480_Analysis!C:F,3,0)</f>
        <v>#N/A</v>
      </c>
      <c r="G326" s="206">
        <f>$G$78</f>
        <v>600</v>
      </c>
      <c r="H326" s="143"/>
      <c r="I326" s="207" t="e">
        <f>AVERAGE(F326:F328)</f>
        <v>#N/A</v>
      </c>
      <c r="J326" s="144" t="e">
        <f>F326-I326</f>
        <v>#N/A</v>
      </c>
      <c r="K326" s="208" t="e">
        <f>(I326-$D$57)/$D$59</f>
        <v>#N/A</v>
      </c>
      <c r="L326" s="209" t="e">
        <f>10^K326</f>
        <v>#N/A</v>
      </c>
      <c r="M326" s="210" t="e">
        <f>L326*(452/G326)</f>
        <v>#N/A</v>
      </c>
      <c r="N326" s="211" t="e">
        <f>M326*E326</f>
        <v>#N/A</v>
      </c>
      <c r="O326" s="212" t="e">
        <f>N326/1000</f>
        <v>#N/A</v>
      </c>
      <c r="P326" s="213" t="e">
        <f>((O326*10^-12)*(G326*617.9))*10^-6*10^9*10^3</f>
        <v>#N/A</v>
      </c>
      <c r="Q326" s="25"/>
      <c r="R326" s="214">
        <f>$R$76</f>
        <v>0.87</v>
      </c>
      <c r="S326" s="215" t="e">
        <f>O326*R326</f>
        <v>#N/A</v>
      </c>
      <c r="T326" s="214" t="e">
        <f>((S326*10^-12)*(G326*617.9))*10^-6*10^9*10^3</f>
        <v>#N/A</v>
      </c>
    </row>
    <row r="327" spans="2:20" ht="15" customHeight="1">
      <c r="B327" s="11">
        <f>IF($B$79="Row",Samples!AE249,IF($B$79="Column",Samples!AI249,""))</f>
        <v>0</v>
      </c>
      <c r="C327" s="203"/>
      <c r="D327" s="204"/>
      <c r="E327" s="205"/>
      <c r="F327" s="137" t="e">
        <f>VLOOKUP(B327,LC480_Analysis!C:F,3,0)</f>
        <v>#N/A</v>
      </c>
      <c r="G327" s="206"/>
      <c r="H327" s="140"/>
      <c r="I327" s="207"/>
      <c r="J327" s="145" t="e">
        <f>F327-I326</f>
        <v>#N/A</v>
      </c>
      <c r="K327" s="208"/>
      <c r="L327" s="209"/>
      <c r="M327" s="210"/>
      <c r="N327" s="211"/>
      <c r="O327" s="212"/>
      <c r="P327" s="213"/>
      <c r="Q327" s="25"/>
      <c r="R327" s="214"/>
      <c r="S327" s="215"/>
      <c r="T327" s="214"/>
    </row>
    <row r="328" spans="2:20" ht="15" customHeight="1">
      <c r="B328" s="11">
        <f>IF($B$79="Row",Samples!AE250,IF($B$79="Column",Samples!AI250,""))</f>
        <v>0</v>
      </c>
      <c r="C328" s="203"/>
      <c r="D328" s="204"/>
      <c r="E328" s="205"/>
      <c r="F328" s="137" t="e">
        <f>VLOOKUP(B328,LC480_Analysis!C:F,3,0)</f>
        <v>#N/A</v>
      </c>
      <c r="G328" s="206"/>
      <c r="H328" s="141"/>
      <c r="I328" s="207"/>
      <c r="J328" s="146" t="e">
        <f>F328-I326</f>
        <v>#N/A</v>
      </c>
      <c r="K328" s="208"/>
      <c r="L328" s="209"/>
      <c r="M328" s="210"/>
      <c r="N328" s="211"/>
      <c r="O328" s="212"/>
      <c r="P328" s="213"/>
      <c r="Q328" s="25"/>
      <c r="R328" s="214"/>
      <c r="S328" s="215"/>
      <c r="T328" s="214"/>
    </row>
    <row r="329" spans="2:20" ht="15" customHeight="1">
      <c r="B329" s="11">
        <f>IF($B$79="Row",Samples!AE251,IF($B$79="Column",Samples!AI251,""))</f>
        <v>0</v>
      </c>
      <c r="C329" s="203" t="e">
        <f>VLOOKUP(D329,Samples!B:C,2,0)</f>
        <v>#N/A</v>
      </c>
      <c r="D329" s="204" t="e">
        <f>INDEX(Samples!B:J,MATCH(Analysis!B329,Samples!F:F,0),1)</f>
        <v>#N/A</v>
      </c>
      <c r="E329" s="205">
        <f>$E$78</f>
        <v>8000</v>
      </c>
      <c r="F329" s="137" t="e">
        <f>VLOOKUP(B329,LC480_Analysis!C:F,3,0)</f>
        <v>#N/A</v>
      </c>
      <c r="G329" s="206">
        <f>$G$78</f>
        <v>600</v>
      </c>
      <c r="H329" s="143"/>
      <c r="I329" s="207" t="e">
        <f>AVERAGE(F329:F331)</f>
        <v>#N/A</v>
      </c>
      <c r="J329" s="144" t="e">
        <f>F329-I329</f>
        <v>#N/A</v>
      </c>
      <c r="K329" s="208" t="e">
        <f>(I329-$D$57)/$D$59</f>
        <v>#N/A</v>
      </c>
      <c r="L329" s="209" t="e">
        <f>10^K329</f>
        <v>#N/A</v>
      </c>
      <c r="M329" s="210" t="e">
        <f>L329*(452/G329)</f>
        <v>#N/A</v>
      </c>
      <c r="N329" s="211" t="e">
        <f>M329*E329</f>
        <v>#N/A</v>
      </c>
      <c r="O329" s="212" t="e">
        <f>N329/1000</f>
        <v>#N/A</v>
      </c>
      <c r="P329" s="213" t="e">
        <f>((O329*10^-12)*(G329*617.9))*10^-6*10^9*10^3</f>
        <v>#N/A</v>
      </c>
      <c r="Q329" s="25"/>
      <c r="R329" s="214">
        <f>$R$76</f>
        <v>0.87</v>
      </c>
      <c r="S329" s="215" t="e">
        <f>O329*R329</f>
        <v>#N/A</v>
      </c>
      <c r="T329" s="214" t="e">
        <f>((S329*10^-12)*(G329*617.9))*10^-6*10^9*10^3</f>
        <v>#N/A</v>
      </c>
    </row>
    <row r="330" spans="2:20" ht="15" customHeight="1">
      <c r="B330" s="11">
        <f>IF($B$79="Row",Samples!AE252,IF($B$79="Column",Samples!AI252,""))</f>
        <v>0</v>
      </c>
      <c r="C330" s="203"/>
      <c r="D330" s="204"/>
      <c r="E330" s="205"/>
      <c r="F330" s="137" t="e">
        <f>VLOOKUP(B330,LC480_Analysis!C:F,3,0)</f>
        <v>#N/A</v>
      </c>
      <c r="G330" s="206"/>
      <c r="H330" s="140"/>
      <c r="I330" s="207"/>
      <c r="J330" s="145" t="e">
        <f>F330-I329</f>
        <v>#N/A</v>
      </c>
      <c r="K330" s="208"/>
      <c r="L330" s="209"/>
      <c r="M330" s="210"/>
      <c r="N330" s="211"/>
      <c r="O330" s="212"/>
      <c r="P330" s="213"/>
      <c r="Q330" s="25"/>
      <c r="R330" s="214"/>
      <c r="S330" s="215"/>
      <c r="T330" s="214"/>
    </row>
    <row r="331" spans="2:20" ht="15" customHeight="1">
      <c r="B331" s="11">
        <f>IF($B$79="Row",Samples!AE253,IF($B$79="Column",Samples!AI253,""))</f>
        <v>0</v>
      </c>
      <c r="C331" s="203"/>
      <c r="D331" s="204"/>
      <c r="E331" s="205"/>
      <c r="F331" s="137" t="e">
        <f>VLOOKUP(B331,LC480_Analysis!C:F,3,0)</f>
        <v>#N/A</v>
      </c>
      <c r="G331" s="206"/>
      <c r="H331" s="141"/>
      <c r="I331" s="207"/>
      <c r="J331" s="146" t="e">
        <f>F331-I329</f>
        <v>#N/A</v>
      </c>
      <c r="K331" s="208"/>
      <c r="L331" s="209"/>
      <c r="M331" s="210"/>
      <c r="N331" s="211"/>
      <c r="O331" s="212"/>
      <c r="P331" s="213"/>
      <c r="Q331" s="25"/>
      <c r="R331" s="214"/>
      <c r="S331" s="215"/>
      <c r="T331" s="214"/>
    </row>
    <row r="332" spans="2:20" ht="15" customHeight="1">
      <c r="B332" s="11">
        <f>IF($B$79="Row",Samples!AE254,IF($B$79="Column",Samples!AI254,""))</f>
        <v>0</v>
      </c>
      <c r="C332" s="203" t="e">
        <f>VLOOKUP(D332,Samples!B:C,2,0)</f>
        <v>#N/A</v>
      </c>
      <c r="D332" s="204" t="e">
        <f>INDEX(Samples!B:J,MATCH(Analysis!B332,Samples!F:F,0),1)</f>
        <v>#N/A</v>
      </c>
      <c r="E332" s="205">
        <f>$E$78</f>
        <v>8000</v>
      </c>
      <c r="F332" s="137" t="e">
        <f>VLOOKUP(B332,LC480_Analysis!C:F,3,0)</f>
        <v>#N/A</v>
      </c>
      <c r="G332" s="206">
        <f>$G$78</f>
        <v>600</v>
      </c>
      <c r="H332" s="143"/>
      <c r="I332" s="207" t="e">
        <f>AVERAGE(F332:F334)</f>
        <v>#N/A</v>
      </c>
      <c r="J332" s="144" t="e">
        <f>F332-I332</f>
        <v>#N/A</v>
      </c>
      <c r="K332" s="208" t="e">
        <f>(I332-$D$57)/$D$59</f>
        <v>#N/A</v>
      </c>
      <c r="L332" s="209" t="e">
        <f>10^K332</f>
        <v>#N/A</v>
      </c>
      <c r="M332" s="210" t="e">
        <f>L332*(452/G332)</f>
        <v>#N/A</v>
      </c>
      <c r="N332" s="211" t="e">
        <f>M332*E332</f>
        <v>#N/A</v>
      </c>
      <c r="O332" s="212" t="e">
        <f>N332/1000</f>
        <v>#N/A</v>
      </c>
      <c r="P332" s="213" t="e">
        <f>((O332*10^-12)*(G332*617.9))*10^-6*10^9*10^3</f>
        <v>#N/A</v>
      </c>
      <c r="Q332" s="25"/>
      <c r="R332" s="214">
        <f>$R$76</f>
        <v>0.87</v>
      </c>
      <c r="S332" s="215" t="e">
        <f>O332*R332</f>
        <v>#N/A</v>
      </c>
      <c r="T332" s="214" t="e">
        <f>((S332*10^-12)*(G332*617.9))*10^-6*10^9*10^3</f>
        <v>#N/A</v>
      </c>
    </row>
    <row r="333" spans="2:20" ht="15" customHeight="1">
      <c r="B333" s="11">
        <f>IF($B$79="Row",Samples!AE255,IF($B$79="Column",Samples!AI255,""))</f>
        <v>0</v>
      </c>
      <c r="C333" s="203"/>
      <c r="D333" s="204"/>
      <c r="E333" s="205"/>
      <c r="F333" s="137" t="e">
        <f>VLOOKUP(B333,LC480_Analysis!C:F,3,0)</f>
        <v>#N/A</v>
      </c>
      <c r="G333" s="206"/>
      <c r="H333" s="140"/>
      <c r="I333" s="207"/>
      <c r="J333" s="145" t="e">
        <f>F333-I332</f>
        <v>#N/A</v>
      </c>
      <c r="K333" s="208"/>
      <c r="L333" s="209"/>
      <c r="M333" s="210"/>
      <c r="N333" s="211"/>
      <c r="O333" s="212"/>
      <c r="P333" s="213"/>
      <c r="Q333" s="25"/>
      <c r="R333" s="214"/>
      <c r="S333" s="215"/>
      <c r="T333" s="214"/>
    </row>
    <row r="334" spans="2:20" ht="15" customHeight="1">
      <c r="B334" s="11">
        <f>IF($B$79="Row",Samples!AE256,IF($B$79="Column",Samples!AI256,""))</f>
        <v>0</v>
      </c>
      <c r="C334" s="203"/>
      <c r="D334" s="204"/>
      <c r="E334" s="205"/>
      <c r="F334" s="137" t="e">
        <f>VLOOKUP(B334,LC480_Analysis!C:F,3,0)</f>
        <v>#N/A</v>
      </c>
      <c r="G334" s="206"/>
      <c r="H334" s="141"/>
      <c r="I334" s="207"/>
      <c r="J334" s="146" t="e">
        <f>F334-I332</f>
        <v>#N/A</v>
      </c>
      <c r="K334" s="208"/>
      <c r="L334" s="209"/>
      <c r="M334" s="210"/>
      <c r="N334" s="211"/>
      <c r="O334" s="212"/>
      <c r="P334" s="213"/>
      <c r="Q334" s="25"/>
      <c r="R334" s="214"/>
      <c r="S334" s="215"/>
      <c r="T334" s="214"/>
    </row>
    <row r="335" spans="2:20" ht="15" customHeight="1">
      <c r="B335" s="11">
        <f>IF($B$79="Row",Samples!AE257,IF($B$79="Column",Samples!AI257,""))</f>
        <v>0</v>
      </c>
      <c r="C335" s="203" t="e">
        <f>VLOOKUP(D335,Samples!B:C,2,0)</f>
        <v>#N/A</v>
      </c>
      <c r="D335" s="204" t="e">
        <f>INDEX(Samples!B:J,MATCH(Analysis!B335,Samples!F:F,0),1)</f>
        <v>#N/A</v>
      </c>
      <c r="E335" s="205">
        <f>$E$78</f>
        <v>8000</v>
      </c>
      <c r="F335" s="137" t="e">
        <f>VLOOKUP(B335,LC480_Analysis!C:F,3,0)</f>
        <v>#N/A</v>
      </c>
      <c r="G335" s="206">
        <f>$G$78</f>
        <v>600</v>
      </c>
      <c r="H335" s="143"/>
      <c r="I335" s="207" t="e">
        <f>AVERAGE(F335:F337)</f>
        <v>#N/A</v>
      </c>
      <c r="J335" s="144" t="e">
        <f>F335-I335</f>
        <v>#N/A</v>
      </c>
      <c r="K335" s="208" t="e">
        <f>(I335-$D$57)/$D$59</f>
        <v>#N/A</v>
      </c>
      <c r="L335" s="209" t="e">
        <f>10^K335</f>
        <v>#N/A</v>
      </c>
      <c r="M335" s="210" t="e">
        <f>L335*(452/G335)</f>
        <v>#N/A</v>
      </c>
      <c r="N335" s="211" t="e">
        <f>M335*E335</f>
        <v>#N/A</v>
      </c>
      <c r="O335" s="212" t="e">
        <f>N335/1000</f>
        <v>#N/A</v>
      </c>
      <c r="P335" s="213" t="e">
        <f>((O335*10^-12)*(G335*617.9))*10^-6*10^9*10^3</f>
        <v>#N/A</v>
      </c>
      <c r="Q335" s="25"/>
      <c r="R335" s="214">
        <f>$R$76</f>
        <v>0.87</v>
      </c>
      <c r="S335" s="215" t="e">
        <f>O335*R335</f>
        <v>#N/A</v>
      </c>
      <c r="T335" s="214" t="e">
        <f>((S335*10^-12)*(G335*617.9))*10^-6*10^9*10^3</f>
        <v>#N/A</v>
      </c>
    </row>
    <row r="336" spans="2:20" ht="15" customHeight="1">
      <c r="B336" s="11">
        <f>IF($B$79="Row",Samples!AE258,IF($B$79="Column",Samples!AI258,""))</f>
        <v>0</v>
      </c>
      <c r="C336" s="203"/>
      <c r="D336" s="204"/>
      <c r="E336" s="205"/>
      <c r="F336" s="137" t="e">
        <f>VLOOKUP(B336,LC480_Analysis!C:F,3,0)</f>
        <v>#N/A</v>
      </c>
      <c r="G336" s="206"/>
      <c r="H336" s="140"/>
      <c r="I336" s="207"/>
      <c r="J336" s="145" t="e">
        <f>F336-I335</f>
        <v>#N/A</v>
      </c>
      <c r="K336" s="208"/>
      <c r="L336" s="209"/>
      <c r="M336" s="210"/>
      <c r="N336" s="211"/>
      <c r="O336" s="212"/>
      <c r="P336" s="213"/>
      <c r="Q336" s="25"/>
      <c r="R336" s="214"/>
      <c r="S336" s="215"/>
      <c r="T336" s="214"/>
    </row>
    <row r="337" spans="2:20" ht="15" customHeight="1">
      <c r="B337" s="11">
        <f>IF($B$79="Row",Samples!AE259,IF($B$79="Column",Samples!AI259,""))</f>
        <v>0</v>
      </c>
      <c r="C337" s="203"/>
      <c r="D337" s="204"/>
      <c r="E337" s="205"/>
      <c r="F337" s="137" t="e">
        <f>VLOOKUP(B337,LC480_Analysis!C:F,3,0)</f>
        <v>#N/A</v>
      </c>
      <c r="G337" s="206"/>
      <c r="H337" s="141"/>
      <c r="I337" s="207"/>
      <c r="J337" s="146" t="e">
        <f>F337-I335</f>
        <v>#N/A</v>
      </c>
      <c r="K337" s="208"/>
      <c r="L337" s="209"/>
      <c r="M337" s="210"/>
      <c r="N337" s="211"/>
      <c r="O337" s="212"/>
      <c r="P337" s="213"/>
      <c r="Q337" s="25"/>
      <c r="R337" s="214"/>
      <c r="S337" s="215"/>
      <c r="T337" s="214"/>
    </row>
    <row r="338" spans="2:20" ht="15" customHeight="1">
      <c r="B338" s="11">
        <f>IF($B$79="Row",Samples!AE260,IF($B$79="Column",Samples!AI260,""))</f>
        <v>0</v>
      </c>
      <c r="C338" s="203" t="e">
        <f>VLOOKUP(D338,Samples!B:C,2,0)</f>
        <v>#N/A</v>
      </c>
      <c r="D338" s="204" t="e">
        <f>INDEX(Samples!B:J,MATCH(Analysis!B338,Samples!F:F,0),1)</f>
        <v>#N/A</v>
      </c>
      <c r="E338" s="205">
        <f>$E$78</f>
        <v>8000</v>
      </c>
      <c r="F338" s="137" t="e">
        <f>VLOOKUP(B338,LC480_Analysis!C:F,3,0)</f>
        <v>#N/A</v>
      </c>
      <c r="G338" s="206">
        <f>$G$78</f>
        <v>600</v>
      </c>
      <c r="H338" s="143"/>
      <c r="I338" s="207" t="e">
        <f>AVERAGE(F338:F340)</f>
        <v>#N/A</v>
      </c>
      <c r="J338" s="144" t="e">
        <f>F338-I338</f>
        <v>#N/A</v>
      </c>
      <c r="K338" s="208" t="e">
        <f>(I338-$D$57)/$D$59</f>
        <v>#N/A</v>
      </c>
      <c r="L338" s="209" t="e">
        <f>10^K338</f>
        <v>#N/A</v>
      </c>
      <c r="M338" s="210" t="e">
        <f>L338*(452/G338)</f>
        <v>#N/A</v>
      </c>
      <c r="N338" s="211" t="e">
        <f>M338*E338</f>
        <v>#N/A</v>
      </c>
      <c r="O338" s="212" t="e">
        <f>N338/1000</f>
        <v>#N/A</v>
      </c>
      <c r="P338" s="213" t="e">
        <f>((O338*10^-12)*(G338*617.9))*10^-6*10^9*10^3</f>
        <v>#N/A</v>
      </c>
      <c r="Q338" s="25"/>
      <c r="R338" s="214">
        <f>$R$76</f>
        <v>0.87</v>
      </c>
      <c r="S338" s="215" t="e">
        <f>O338*R338</f>
        <v>#N/A</v>
      </c>
      <c r="T338" s="214" t="e">
        <f>((S338*10^-12)*(G338*617.9))*10^-6*10^9*10^3</f>
        <v>#N/A</v>
      </c>
    </row>
    <row r="339" spans="2:20" ht="15" customHeight="1">
      <c r="B339" s="11">
        <f>IF($B$79="Row",Samples!AE261,IF($B$79="Column",Samples!AI261,""))</f>
        <v>0</v>
      </c>
      <c r="C339" s="203"/>
      <c r="D339" s="204"/>
      <c r="E339" s="205"/>
      <c r="F339" s="137" t="e">
        <f>VLOOKUP(B339,LC480_Analysis!C:F,3,0)</f>
        <v>#N/A</v>
      </c>
      <c r="G339" s="206"/>
      <c r="H339" s="140"/>
      <c r="I339" s="207"/>
      <c r="J339" s="145" t="e">
        <f>F339-I338</f>
        <v>#N/A</v>
      </c>
      <c r="K339" s="208"/>
      <c r="L339" s="209"/>
      <c r="M339" s="210"/>
      <c r="N339" s="211"/>
      <c r="O339" s="212"/>
      <c r="P339" s="213"/>
      <c r="Q339" s="25"/>
      <c r="R339" s="214"/>
      <c r="S339" s="215"/>
      <c r="T339" s="214"/>
    </row>
    <row r="340" spans="2:20" ht="15" customHeight="1">
      <c r="B340" s="11">
        <f>IF($B$79="Row",Samples!AE262,IF($B$79="Column",Samples!AI262,""))</f>
        <v>0</v>
      </c>
      <c r="C340" s="203"/>
      <c r="D340" s="204"/>
      <c r="E340" s="205"/>
      <c r="F340" s="137" t="e">
        <f>VLOOKUP(B340,LC480_Analysis!C:F,3,0)</f>
        <v>#N/A</v>
      </c>
      <c r="G340" s="206"/>
      <c r="H340" s="141"/>
      <c r="I340" s="207"/>
      <c r="J340" s="146" t="e">
        <f>F340-I338</f>
        <v>#N/A</v>
      </c>
      <c r="K340" s="208"/>
      <c r="L340" s="209"/>
      <c r="M340" s="210"/>
      <c r="N340" s="211"/>
      <c r="O340" s="212"/>
      <c r="P340" s="213"/>
      <c r="Q340" s="25"/>
      <c r="R340" s="214"/>
      <c r="S340" s="215"/>
      <c r="T340" s="214"/>
    </row>
    <row r="341" spans="2:20" ht="15" customHeight="1">
      <c r="B341" s="11">
        <f>IF($B$79="Row",Samples!AE263,IF($B$79="Column",Samples!AI263,""))</f>
        <v>0</v>
      </c>
      <c r="C341" s="203" t="e">
        <f>VLOOKUP(D341,Samples!B:C,2,0)</f>
        <v>#N/A</v>
      </c>
      <c r="D341" s="204" t="e">
        <f>INDEX(Samples!B:J,MATCH(Analysis!B341,Samples!F:F,0),1)</f>
        <v>#N/A</v>
      </c>
      <c r="E341" s="205">
        <f>$E$78</f>
        <v>8000</v>
      </c>
      <c r="F341" s="137" t="e">
        <f>VLOOKUP(B341,LC480_Analysis!C:F,3,0)</f>
        <v>#N/A</v>
      </c>
      <c r="G341" s="206">
        <f>$G$78</f>
        <v>600</v>
      </c>
      <c r="H341" s="143"/>
      <c r="I341" s="207" t="e">
        <f>AVERAGE(F341:F343)</f>
        <v>#N/A</v>
      </c>
      <c r="J341" s="144" t="e">
        <f>F341-I341</f>
        <v>#N/A</v>
      </c>
      <c r="K341" s="208" t="e">
        <f>(I341-$D$57)/$D$59</f>
        <v>#N/A</v>
      </c>
      <c r="L341" s="209" t="e">
        <f>10^K341</f>
        <v>#N/A</v>
      </c>
      <c r="M341" s="210" t="e">
        <f>L341*(452/G341)</f>
        <v>#N/A</v>
      </c>
      <c r="N341" s="211" t="e">
        <f>M341*E341</f>
        <v>#N/A</v>
      </c>
      <c r="O341" s="212" t="e">
        <f>N341/1000</f>
        <v>#N/A</v>
      </c>
      <c r="P341" s="213" t="e">
        <f>((O341*10^-12)*(G341*617.9))*10^-6*10^9*10^3</f>
        <v>#N/A</v>
      </c>
      <c r="Q341" s="25"/>
      <c r="R341" s="214">
        <f>$R$76</f>
        <v>0.87</v>
      </c>
      <c r="S341" s="215" t="e">
        <f>O341*R341</f>
        <v>#N/A</v>
      </c>
      <c r="T341" s="214" t="e">
        <f>((S341*10^-12)*(G341*617.9))*10^-6*10^9*10^3</f>
        <v>#N/A</v>
      </c>
    </row>
    <row r="342" spans="2:20" ht="15" customHeight="1">
      <c r="B342" s="11">
        <f>IF($B$79="Row",Samples!AE264,IF($B$79="Column",Samples!AI264,""))</f>
        <v>0</v>
      </c>
      <c r="C342" s="203"/>
      <c r="D342" s="204"/>
      <c r="E342" s="205"/>
      <c r="F342" s="137" t="e">
        <f>VLOOKUP(B342,LC480_Analysis!C:F,3,0)</f>
        <v>#N/A</v>
      </c>
      <c r="G342" s="206"/>
      <c r="H342" s="140"/>
      <c r="I342" s="207"/>
      <c r="J342" s="145" t="e">
        <f>F342-I341</f>
        <v>#N/A</v>
      </c>
      <c r="K342" s="208"/>
      <c r="L342" s="209"/>
      <c r="M342" s="210"/>
      <c r="N342" s="211"/>
      <c r="O342" s="212"/>
      <c r="P342" s="213"/>
      <c r="Q342" s="25"/>
      <c r="R342" s="214"/>
      <c r="S342" s="215"/>
      <c r="T342" s="214"/>
    </row>
    <row r="343" spans="2:20" ht="15" customHeight="1">
      <c r="B343" s="11">
        <f>IF($B$79="Row",Samples!AE265,IF($B$79="Column",Samples!AI265,""))</f>
        <v>0</v>
      </c>
      <c r="C343" s="203"/>
      <c r="D343" s="204"/>
      <c r="E343" s="205"/>
      <c r="F343" s="137" t="e">
        <f>VLOOKUP(B343,LC480_Analysis!C:F,3,0)</f>
        <v>#N/A</v>
      </c>
      <c r="G343" s="206"/>
      <c r="H343" s="141"/>
      <c r="I343" s="207"/>
      <c r="J343" s="146" t="e">
        <f>F343-I341</f>
        <v>#N/A</v>
      </c>
      <c r="K343" s="208"/>
      <c r="L343" s="209"/>
      <c r="M343" s="210"/>
      <c r="N343" s="211"/>
      <c r="O343" s="212"/>
      <c r="P343" s="213"/>
      <c r="Q343" s="25"/>
      <c r="R343" s="214"/>
      <c r="S343" s="215"/>
      <c r="T343" s="214"/>
    </row>
    <row r="344" spans="2:20" ht="15" customHeight="1">
      <c r="B344" s="11">
        <f>IF($B$79="Row",Samples!AE266,IF($B$79="Column",Samples!AI266,""))</f>
        <v>0</v>
      </c>
      <c r="C344" s="203" t="e">
        <f>VLOOKUP(D344,Samples!B:C,2,0)</f>
        <v>#N/A</v>
      </c>
      <c r="D344" s="204" t="e">
        <f>INDEX(Samples!B:J,MATCH(Analysis!B344,Samples!F:F,0),1)</f>
        <v>#N/A</v>
      </c>
      <c r="E344" s="205">
        <f>$E$78</f>
        <v>8000</v>
      </c>
      <c r="F344" s="137" t="e">
        <f>VLOOKUP(B344,LC480_Analysis!C:F,3,0)</f>
        <v>#N/A</v>
      </c>
      <c r="G344" s="206">
        <f>$G$78</f>
        <v>600</v>
      </c>
      <c r="H344" s="143"/>
      <c r="I344" s="207" t="e">
        <f>AVERAGE(F344:F346)</f>
        <v>#N/A</v>
      </c>
      <c r="J344" s="144" t="e">
        <f>F344-I344</f>
        <v>#N/A</v>
      </c>
      <c r="K344" s="208" t="e">
        <f>(I344-$D$57)/$D$59</f>
        <v>#N/A</v>
      </c>
      <c r="L344" s="209" t="e">
        <f>10^K344</f>
        <v>#N/A</v>
      </c>
      <c r="M344" s="210" t="e">
        <f>L344*(452/G344)</f>
        <v>#N/A</v>
      </c>
      <c r="N344" s="211" t="e">
        <f>M344*E344</f>
        <v>#N/A</v>
      </c>
      <c r="O344" s="212" t="e">
        <f>N344/1000</f>
        <v>#N/A</v>
      </c>
      <c r="P344" s="213" t="e">
        <f>((O344*10^-12)*(G344*617.9))*10^-6*10^9*10^3</f>
        <v>#N/A</v>
      </c>
      <c r="Q344" s="25"/>
      <c r="R344" s="214">
        <f>$R$76</f>
        <v>0.87</v>
      </c>
      <c r="S344" s="215" t="e">
        <f>O344*R344</f>
        <v>#N/A</v>
      </c>
      <c r="T344" s="214" t="e">
        <f>((S344*10^-12)*(G344*617.9))*10^-6*10^9*10^3</f>
        <v>#N/A</v>
      </c>
    </row>
    <row r="345" spans="2:20" ht="15" customHeight="1">
      <c r="B345" s="11">
        <f>IF($B$79="Row",Samples!AE267,IF($B$79="Column",Samples!AI267,""))</f>
        <v>0</v>
      </c>
      <c r="C345" s="203"/>
      <c r="D345" s="204"/>
      <c r="E345" s="205"/>
      <c r="F345" s="137" t="e">
        <f>VLOOKUP(B345,LC480_Analysis!C:F,3,0)</f>
        <v>#N/A</v>
      </c>
      <c r="G345" s="206"/>
      <c r="H345" s="140"/>
      <c r="I345" s="207"/>
      <c r="J345" s="145" t="e">
        <f>F345-I344</f>
        <v>#N/A</v>
      </c>
      <c r="K345" s="208"/>
      <c r="L345" s="209"/>
      <c r="M345" s="210"/>
      <c r="N345" s="211"/>
      <c r="O345" s="212"/>
      <c r="P345" s="213"/>
      <c r="Q345" s="25"/>
      <c r="R345" s="214"/>
      <c r="S345" s="215"/>
      <c r="T345" s="214"/>
    </row>
    <row r="346" spans="2:20" ht="15" customHeight="1">
      <c r="B346" s="11">
        <f>IF($B$79="Row",Samples!AE268,IF($B$79="Column",Samples!AI268,""))</f>
        <v>0</v>
      </c>
      <c r="C346" s="203"/>
      <c r="D346" s="204"/>
      <c r="E346" s="205"/>
      <c r="F346" s="137" t="e">
        <f>VLOOKUP(B346,LC480_Analysis!C:F,3,0)</f>
        <v>#N/A</v>
      </c>
      <c r="G346" s="206"/>
      <c r="H346" s="141"/>
      <c r="I346" s="207"/>
      <c r="J346" s="146" t="e">
        <f>F346-I344</f>
        <v>#N/A</v>
      </c>
      <c r="K346" s="208"/>
      <c r="L346" s="209"/>
      <c r="M346" s="210"/>
      <c r="N346" s="211"/>
      <c r="O346" s="212"/>
      <c r="P346" s="213"/>
      <c r="Q346" s="25"/>
      <c r="R346" s="214"/>
      <c r="S346" s="215"/>
      <c r="T346" s="214"/>
    </row>
    <row r="347" spans="2:20" ht="15" customHeight="1">
      <c r="B347" s="11">
        <f>IF($B$79="Row",Samples!AE269,IF($B$79="Column",Samples!AI269,""))</f>
        <v>0</v>
      </c>
      <c r="C347" s="203" t="e">
        <f>VLOOKUP(D347,Samples!B:C,2,0)</f>
        <v>#N/A</v>
      </c>
      <c r="D347" s="204" t="e">
        <f>INDEX(Samples!B:J,MATCH(Analysis!B347,Samples!F:F,0),1)</f>
        <v>#N/A</v>
      </c>
      <c r="E347" s="205">
        <f>$E$78</f>
        <v>8000</v>
      </c>
      <c r="F347" s="137" t="e">
        <f>VLOOKUP(B347,LC480_Analysis!C:F,3,0)</f>
        <v>#N/A</v>
      </c>
      <c r="G347" s="206">
        <f>$G$78</f>
        <v>600</v>
      </c>
      <c r="H347" s="143"/>
      <c r="I347" s="207" t="e">
        <f>AVERAGE(F347:F349)</f>
        <v>#N/A</v>
      </c>
      <c r="J347" s="144" t="e">
        <f>F347-I347</f>
        <v>#N/A</v>
      </c>
      <c r="K347" s="208" t="e">
        <f>(I347-$D$57)/$D$59</f>
        <v>#N/A</v>
      </c>
      <c r="L347" s="209" t="e">
        <f>10^K347</f>
        <v>#N/A</v>
      </c>
      <c r="M347" s="210" t="e">
        <f>L347*(452/G347)</f>
        <v>#N/A</v>
      </c>
      <c r="N347" s="211" t="e">
        <f>M347*E347</f>
        <v>#N/A</v>
      </c>
      <c r="O347" s="212" t="e">
        <f>N347/1000</f>
        <v>#N/A</v>
      </c>
      <c r="P347" s="213" t="e">
        <f>((O347*10^-12)*(G347*617.9))*10^-6*10^9*10^3</f>
        <v>#N/A</v>
      </c>
      <c r="Q347" s="25"/>
      <c r="R347" s="214">
        <f>$R$76</f>
        <v>0.87</v>
      </c>
      <c r="S347" s="215" t="e">
        <f>O347*R347</f>
        <v>#N/A</v>
      </c>
      <c r="T347" s="214" t="e">
        <f>((S347*10^-12)*(G347*617.9))*10^-6*10^9*10^3</f>
        <v>#N/A</v>
      </c>
    </row>
    <row r="348" spans="2:20" ht="15" customHeight="1">
      <c r="B348" s="11">
        <f>IF($B$79="Row",Samples!AE270,IF($B$79="Column",Samples!AI270,""))</f>
        <v>0</v>
      </c>
      <c r="C348" s="203"/>
      <c r="D348" s="204"/>
      <c r="E348" s="205"/>
      <c r="F348" s="137" t="e">
        <f>VLOOKUP(B348,LC480_Analysis!C:F,3,0)</f>
        <v>#N/A</v>
      </c>
      <c r="G348" s="206"/>
      <c r="H348" s="140"/>
      <c r="I348" s="207"/>
      <c r="J348" s="145" t="e">
        <f>F348-I347</f>
        <v>#N/A</v>
      </c>
      <c r="K348" s="208"/>
      <c r="L348" s="209"/>
      <c r="M348" s="210"/>
      <c r="N348" s="211"/>
      <c r="O348" s="212"/>
      <c r="P348" s="213"/>
      <c r="Q348" s="25"/>
      <c r="R348" s="214"/>
      <c r="S348" s="215"/>
      <c r="T348" s="214"/>
    </row>
    <row r="349" spans="2:20" ht="15" customHeight="1">
      <c r="B349" s="11">
        <f>IF($B$79="Row",Samples!AE271,IF($B$79="Column",Samples!AI271,""))</f>
        <v>0</v>
      </c>
      <c r="C349" s="203"/>
      <c r="D349" s="204"/>
      <c r="E349" s="205"/>
      <c r="F349" s="137" t="e">
        <f>VLOOKUP(B349,LC480_Analysis!C:F,3,0)</f>
        <v>#N/A</v>
      </c>
      <c r="G349" s="206"/>
      <c r="H349" s="141"/>
      <c r="I349" s="207"/>
      <c r="J349" s="146" t="e">
        <f>F349-I347</f>
        <v>#N/A</v>
      </c>
      <c r="K349" s="208"/>
      <c r="L349" s="209"/>
      <c r="M349" s="210"/>
      <c r="N349" s="211"/>
      <c r="O349" s="212"/>
      <c r="P349" s="213"/>
      <c r="Q349" s="25"/>
      <c r="R349" s="214"/>
      <c r="S349" s="215"/>
      <c r="T349" s="214"/>
    </row>
    <row r="350" spans="2:20" ht="15" customHeight="1">
      <c r="B350" s="11">
        <f>IF($B$79="Row",Samples!AE272,IF($B$79="Column",Samples!AI272,""))</f>
        <v>0</v>
      </c>
      <c r="C350" s="203" t="e">
        <f>VLOOKUP(D350,Samples!B:C,2,0)</f>
        <v>#N/A</v>
      </c>
      <c r="D350" s="204" t="e">
        <f>INDEX(Samples!B:J,MATCH(Analysis!B350,Samples!F:F,0),1)</f>
        <v>#N/A</v>
      </c>
      <c r="E350" s="205">
        <f>$E$78</f>
        <v>8000</v>
      </c>
      <c r="F350" s="137" t="e">
        <f>VLOOKUP(B350,LC480_Analysis!C:F,3,0)</f>
        <v>#N/A</v>
      </c>
      <c r="G350" s="206">
        <f>$G$78</f>
        <v>600</v>
      </c>
      <c r="H350" s="143"/>
      <c r="I350" s="207" t="e">
        <f>AVERAGE(F350:F352)</f>
        <v>#N/A</v>
      </c>
      <c r="J350" s="144" t="e">
        <f>F350-I350</f>
        <v>#N/A</v>
      </c>
      <c r="K350" s="208" t="e">
        <f>(I350-$D$57)/$D$59</f>
        <v>#N/A</v>
      </c>
      <c r="L350" s="209" t="e">
        <f>10^K350</f>
        <v>#N/A</v>
      </c>
      <c r="M350" s="210" t="e">
        <f>L350*(452/G350)</f>
        <v>#N/A</v>
      </c>
      <c r="N350" s="211" t="e">
        <f>M350*E350</f>
        <v>#N/A</v>
      </c>
      <c r="O350" s="212" t="e">
        <f>N350/1000</f>
        <v>#N/A</v>
      </c>
      <c r="P350" s="213" t="e">
        <f>((O350*10^-12)*(G350*617.9))*10^-6*10^9*10^3</f>
        <v>#N/A</v>
      </c>
      <c r="Q350" s="25"/>
      <c r="R350" s="214">
        <f>$R$76</f>
        <v>0.87</v>
      </c>
      <c r="S350" s="215" t="e">
        <f>O350*R350</f>
        <v>#N/A</v>
      </c>
      <c r="T350" s="214" t="e">
        <f>((S350*10^-12)*(G350*617.9))*10^-6*10^9*10^3</f>
        <v>#N/A</v>
      </c>
    </row>
    <row r="351" spans="2:20" ht="15" customHeight="1">
      <c r="B351" s="11">
        <f>IF($B$79="Row",Samples!AE273,IF($B$79="Column",Samples!AI273,""))</f>
        <v>0</v>
      </c>
      <c r="C351" s="203"/>
      <c r="D351" s="204"/>
      <c r="E351" s="205"/>
      <c r="F351" s="137" t="e">
        <f>VLOOKUP(B351,LC480_Analysis!C:F,3,0)</f>
        <v>#N/A</v>
      </c>
      <c r="G351" s="206"/>
      <c r="H351" s="140"/>
      <c r="I351" s="207"/>
      <c r="J351" s="145" t="e">
        <f>F351-I350</f>
        <v>#N/A</v>
      </c>
      <c r="K351" s="208"/>
      <c r="L351" s="209"/>
      <c r="M351" s="210"/>
      <c r="N351" s="211"/>
      <c r="O351" s="212"/>
      <c r="P351" s="213"/>
      <c r="Q351" s="25"/>
      <c r="R351" s="214"/>
      <c r="S351" s="215"/>
      <c r="T351" s="214"/>
    </row>
    <row r="352" spans="2:20" ht="15" customHeight="1">
      <c r="B352" s="11">
        <f>IF($B$79="Row",Samples!AE274,IF($B$79="Column",Samples!AI274,""))</f>
        <v>0</v>
      </c>
      <c r="C352" s="203"/>
      <c r="D352" s="204"/>
      <c r="E352" s="205"/>
      <c r="F352" s="137" t="e">
        <f>VLOOKUP(B352,LC480_Analysis!C:F,3,0)</f>
        <v>#N/A</v>
      </c>
      <c r="G352" s="206"/>
      <c r="H352" s="141"/>
      <c r="I352" s="207"/>
      <c r="J352" s="146" t="e">
        <f>F352-I350</f>
        <v>#N/A</v>
      </c>
      <c r="K352" s="208"/>
      <c r="L352" s="209"/>
      <c r="M352" s="210"/>
      <c r="N352" s="211"/>
      <c r="O352" s="212"/>
      <c r="P352" s="213"/>
      <c r="Q352" s="25"/>
      <c r="R352" s="214"/>
      <c r="S352" s="215"/>
      <c r="T352" s="214"/>
    </row>
    <row r="353" spans="2:20" ht="15" customHeight="1">
      <c r="B353" s="11">
        <f>IF($B$79="Row",Samples!AE275,IF($B$79="Column",Samples!AI275,""))</f>
        <v>0</v>
      </c>
      <c r="C353" s="203" t="e">
        <f>VLOOKUP(D353,Samples!B:C,2,0)</f>
        <v>#N/A</v>
      </c>
      <c r="D353" s="204" t="e">
        <f>INDEX(Samples!B:J,MATCH(Analysis!B353,Samples!F:F,0),1)</f>
        <v>#N/A</v>
      </c>
      <c r="E353" s="205">
        <f>$E$78</f>
        <v>8000</v>
      </c>
      <c r="F353" s="137" t="e">
        <f>VLOOKUP(B353,LC480_Analysis!C:F,3,0)</f>
        <v>#N/A</v>
      </c>
      <c r="G353" s="206">
        <f>$G$78</f>
        <v>600</v>
      </c>
      <c r="H353" s="143"/>
      <c r="I353" s="207" t="e">
        <f>AVERAGE(F353:F355)</f>
        <v>#N/A</v>
      </c>
      <c r="J353" s="144" t="e">
        <f>F353-I353</f>
        <v>#N/A</v>
      </c>
      <c r="K353" s="208" t="e">
        <f>(I353-$D$57)/$D$59</f>
        <v>#N/A</v>
      </c>
      <c r="L353" s="209" t="e">
        <f>10^K353</f>
        <v>#N/A</v>
      </c>
      <c r="M353" s="210" t="e">
        <f>L353*(452/G353)</f>
        <v>#N/A</v>
      </c>
      <c r="N353" s="211" t="e">
        <f>M353*E353</f>
        <v>#N/A</v>
      </c>
      <c r="O353" s="212" t="e">
        <f>N353/1000</f>
        <v>#N/A</v>
      </c>
      <c r="P353" s="213" t="e">
        <f>((O353*10^-12)*(G353*617.9))*10^-6*10^9*10^3</f>
        <v>#N/A</v>
      </c>
      <c r="Q353" s="25"/>
      <c r="R353" s="214">
        <f>$R$76</f>
        <v>0.87</v>
      </c>
      <c r="S353" s="215" t="e">
        <f>O353*R353</f>
        <v>#N/A</v>
      </c>
      <c r="T353" s="214" t="e">
        <f>((S353*10^-12)*(G353*617.9))*10^-6*10^9*10^3</f>
        <v>#N/A</v>
      </c>
    </row>
    <row r="354" spans="2:20" ht="15" customHeight="1">
      <c r="B354" s="11">
        <f>IF($B$79="Row",Samples!AE276,IF($B$79="Column",Samples!AI276,""))</f>
        <v>0</v>
      </c>
      <c r="C354" s="203"/>
      <c r="D354" s="204"/>
      <c r="E354" s="205"/>
      <c r="F354" s="137" t="e">
        <f>VLOOKUP(B354,LC480_Analysis!C:F,3,0)</f>
        <v>#N/A</v>
      </c>
      <c r="G354" s="206"/>
      <c r="H354" s="140"/>
      <c r="I354" s="207"/>
      <c r="J354" s="145" t="e">
        <f>F354-I353</f>
        <v>#N/A</v>
      </c>
      <c r="K354" s="208"/>
      <c r="L354" s="209"/>
      <c r="M354" s="210"/>
      <c r="N354" s="211"/>
      <c r="O354" s="212"/>
      <c r="P354" s="213"/>
      <c r="Q354" s="25"/>
      <c r="R354" s="214"/>
      <c r="S354" s="215"/>
      <c r="T354" s="214"/>
    </row>
    <row r="355" spans="2:20" ht="15" customHeight="1">
      <c r="B355" s="11">
        <f>IF($B$79="Row",Samples!AE277,IF($B$79="Column",Samples!AI277,""))</f>
        <v>0</v>
      </c>
      <c r="C355" s="203"/>
      <c r="D355" s="204"/>
      <c r="E355" s="205"/>
      <c r="F355" s="137" t="e">
        <f>VLOOKUP(B355,LC480_Analysis!C:F,3,0)</f>
        <v>#N/A</v>
      </c>
      <c r="G355" s="206"/>
      <c r="H355" s="141"/>
      <c r="I355" s="207"/>
      <c r="J355" s="146" t="e">
        <f>F355-I353</f>
        <v>#N/A</v>
      </c>
      <c r="K355" s="208"/>
      <c r="L355" s="209"/>
      <c r="M355" s="210"/>
      <c r="N355" s="211"/>
      <c r="O355" s="212"/>
      <c r="P355" s="213"/>
      <c r="Q355" s="25"/>
      <c r="R355" s="214"/>
      <c r="S355" s="215"/>
      <c r="T355" s="214"/>
    </row>
    <row r="356" spans="2:20" ht="15" customHeight="1">
      <c r="B356" s="11">
        <f>IF($B$79="Row",Samples!AE278,IF($B$79="Column",Samples!AI278,""))</f>
        <v>0</v>
      </c>
      <c r="C356" s="203" t="e">
        <f>VLOOKUP(D356,Samples!B:C,2,0)</f>
        <v>#N/A</v>
      </c>
      <c r="D356" s="204" t="e">
        <f>INDEX(Samples!B:J,MATCH(Analysis!B356,Samples!F:F,0),1)</f>
        <v>#N/A</v>
      </c>
      <c r="E356" s="205">
        <f>$E$78</f>
        <v>8000</v>
      </c>
      <c r="F356" s="137" t="e">
        <f>VLOOKUP(B356,LC480_Analysis!C:F,3,0)</f>
        <v>#N/A</v>
      </c>
      <c r="G356" s="206">
        <f>$G$78</f>
        <v>600</v>
      </c>
      <c r="H356" s="143"/>
      <c r="I356" s="207" t="e">
        <f>AVERAGE(F356:F358)</f>
        <v>#N/A</v>
      </c>
      <c r="J356" s="144" t="e">
        <f>F356-I356</f>
        <v>#N/A</v>
      </c>
      <c r="K356" s="208" t="e">
        <f>(I356-$D$57)/$D$59</f>
        <v>#N/A</v>
      </c>
      <c r="L356" s="209" t="e">
        <f>10^K356</f>
        <v>#N/A</v>
      </c>
      <c r="M356" s="210" t="e">
        <f>L356*(452/G356)</f>
        <v>#N/A</v>
      </c>
      <c r="N356" s="211" t="e">
        <f>M356*E356</f>
        <v>#N/A</v>
      </c>
      <c r="O356" s="212" t="e">
        <f>N356/1000</f>
        <v>#N/A</v>
      </c>
      <c r="P356" s="213" t="e">
        <f>((O356*10^-12)*(G356*617.9))*10^-6*10^9*10^3</f>
        <v>#N/A</v>
      </c>
      <c r="Q356" s="25"/>
      <c r="R356" s="214">
        <f>$R$76</f>
        <v>0.87</v>
      </c>
      <c r="S356" s="215" t="e">
        <f>O356*R356</f>
        <v>#N/A</v>
      </c>
      <c r="T356" s="214" t="e">
        <f>((S356*10^-12)*(G356*617.9))*10^-6*10^9*10^3</f>
        <v>#N/A</v>
      </c>
    </row>
    <row r="357" spans="2:20" ht="15" customHeight="1">
      <c r="B357" s="11">
        <f>IF($B$79="Row",Samples!AE279,IF($B$79="Column",Samples!AI279,""))</f>
        <v>0</v>
      </c>
      <c r="C357" s="203"/>
      <c r="D357" s="204"/>
      <c r="E357" s="205"/>
      <c r="F357" s="137" t="e">
        <f>VLOOKUP(B357,LC480_Analysis!C:F,3,0)</f>
        <v>#N/A</v>
      </c>
      <c r="G357" s="206"/>
      <c r="H357" s="140"/>
      <c r="I357" s="207"/>
      <c r="J357" s="145" t="e">
        <f>F357-I356</f>
        <v>#N/A</v>
      </c>
      <c r="K357" s="208"/>
      <c r="L357" s="209"/>
      <c r="M357" s="210"/>
      <c r="N357" s="211"/>
      <c r="O357" s="212"/>
      <c r="P357" s="213"/>
      <c r="Q357" s="25"/>
      <c r="R357" s="214"/>
      <c r="S357" s="215"/>
      <c r="T357" s="214"/>
    </row>
    <row r="358" spans="2:20" ht="15" customHeight="1">
      <c r="B358" s="11">
        <f>IF($B$79="Row",Samples!AE280,IF($B$79="Column",Samples!AI280,""))</f>
        <v>0</v>
      </c>
      <c r="C358" s="203"/>
      <c r="D358" s="204"/>
      <c r="E358" s="205"/>
      <c r="F358" s="137" t="e">
        <f>VLOOKUP(B358,LC480_Analysis!C:F,3,0)</f>
        <v>#N/A</v>
      </c>
      <c r="G358" s="206"/>
      <c r="H358" s="141"/>
      <c r="I358" s="207"/>
      <c r="J358" s="146" t="e">
        <f>F358-I356</f>
        <v>#N/A</v>
      </c>
      <c r="K358" s="208"/>
      <c r="L358" s="209"/>
      <c r="M358" s="210"/>
      <c r="N358" s="211"/>
      <c r="O358" s="212"/>
      <c r="P358" s="213"/>
      <c r="Q358" s="25"/>
      <c r="R358" s="214"/>
      <c r="S358" s="215"/>
      <c r="T358" s="214"/>
    </row>
    <row r="359" spans="2:20" ht="15" customHeight="1">
      <c r="B359" s="11">
        <f>IF($B$79="Row",Samples!AE281,IF($B$79="Column",Samples!AI281,""))</f>
        <v>0</v>
      </c>
      <c r="C359" s="203" t="e">
        <f>VLOOKUP(D359,Samples!B:C,2,0)</f>
        <v>#N/A</v>
      </c>
      <c r="D359" s="204" t="e">
        <f>INDEX(Samples!B:J,MATCH(Analysis!B359,Samples!F:F,0),1)</f>
        <v>#N/A</v>
      </c>
      <c r="E359" s="205">
        <f>$E$78</f>
        <v>8000</v>
      </c>
      <c r="F359" s="137" t="e">
        <f>VLOOKUP(B359,LC480_Analysis!C:F,3,0)</f>
        <v>#N/A</v>
      </c>
      <c r="G359" s="206">
        <f>$G$78</f>
        <v>600</v>
      </c>
      <c r="H359" s="143"/>
      <c r="I359" s="207" t="e">
        <f>AVERAGE(F359:F361)</f>
        <v>#N/A</v>
      </c>
      <c r="J359" s="144" t="e">
        <f>F359-I359</f>
        <v>#N/A</v>
      </c>
      <c r="K359" s="208" t="e">
        <f>(I359-$D$57)/$D$59</f>
        <v>#N/A</v>
      </c>
      <c r="L359" s="209" t="e">
        <f>10^K359</f>
        <v>#N/A</v>
      </c>
      <c r="M359" s="210" t="e">
        <f>L359*(452/G359)</f>
        <v>#N/A</v>
      </c>
      <c r="N359" s="211" t="e">
        <f>M359*E359</f>
        <v>#N/A</v>
      </c>
      <c r="O359" s="212" t="e">
        <f>N359/1000</f>
        <v>#N/A</v>
      </c>
      <c r="P359" s="213" t="e">
        <f>((O359*10^-12)*(G359*617.9))*10^-6*10^9*10^3</f>
        <v>#N/A</v>
      </c>
      <c r="Q359" s="25"/>
      <c r="R359" s="214">
        <f>$R$76</f>
        <v>0.87</v>
      </c>
      <c r="S359" s="215" t="e">
        <f>O359*R359</f>
        <v>#N/A</v>
      </c>
      <c r="T359" s="214" t="e">
        <f>((S359*10^-12)*(G359*617.9))*10^-6*10^9*10^3</f>
        <v>#N/A</v>
      </c>
    </row>
    <row r="360" spans="2:20" ht="15" customHeight="1">
      <c r="B360" s="11">
        <f>IF($B$79="Row",Samples!AE282,IF($B$79="Column",Samples!AI282,""))</f>
        <v>0</v>
      </c>
      <c r="C360" s="203"/>
      <c r="D360" s="204"/>
      <c r="E360" s="205"/>
      <c r="F360" s="137" t="e">
        <f>VLOOKUP(B360,LC480_Analysis!C:F,3,0)</f>
        <v>#N/A</v>
      </c>
      <c r="G360" s="206"/>
      <c r="H360" s="140"/>
      <c r="I360" s="207"/>
      <c r="J360" s="145" t="e">
        <f>F360-I359</f>
        <v>#N/A</v>
      </c>
      <c r="K360" s="208"/>
      <c r="L360" s="209"/>
      <c r="M360" s="210"/>
      <c r="N360" s="211"/>
      <c r="O360" s="212"/>
      <c r="P360" s="213"/>
      <c r="Q360" s="25"/>
      <c r="R360" s="214"/>
      <c r="S360" s="215"/>
      <c r="T360" s="214"/>
    </row>
    <row r="361" spans="2:20" ht="15" customHeight="1">
      <c r="B361" s="11">
        <f>IF($B$79="Row",Samples!AE283,IF($B$79="Column",Samples!AI283,""))</f>
        <v>0</v>
      </c>
      <c r="C361" s="203"/>
      <c r="D361" s="204"/>
      <c r="E361" s="205"/>
      <c r="F361" s="137" t="e">
        <f>VLOOKUP(B361,LC480_Analysis!C:F,3,0)</f>
        <v>#N/A</v>
      </c>
      <c r="G361" s="206"/>
      <c r="H361" s="141"/>
      <c r="I361" s="207"/>
      <c r="J361" s="146" t="e">
        <f>F361-I359</f>
        <v>#N/A</v>
      </c>
      <c r="K361" s="208"/>
      <c r="L361" s="209"/>
      <c r="M361" s="210"/>
      <c r="N361" s="211"/>
      <c r="O361" s="212"/>
      <c r="P361" s="213"/>
      <c r="Q361" s="25"/>
      <c r="R361" s="214"/>
      <c r="S361" s="215"/>
      <c r="T361" s="214"/>
    </row>
    <row r="362" spans="2:20" ht="15" customHeight="1">
      <c r="B362" s="11">
        <f>IF($B$79="Row",Samples!AE284,IF($B$79="Column",Samples!AI284,""))</f>
        <v>0</v>
      </c>
      <c r="C362" s="203" t="e">
        <f>VLOOKUP(D362,Samples!B:C,2,0)</f>
        <v>#N/A</v>
      </c>
      <c r="D362" s="204" t="e">
        <f>INDEX(Samples!B:J,MATCH(Analysis!B362,Samples!F:F,0),1)</f>
        <v>#N/A</v>
      </c>
      <c r="E362" s="205">
        <f>$E$78</f>
        <v>8000</v>
      </c>
      <c r="F362" s="137" t="e">
        <f>VLOOKUP(B362,LC480_Analysis!C:F,3,0)</f>
        <v>#N/A</v>
      </c>
      <c r="G362" s="206">
        <f>$G$78</f>
        <v>600</v>
      </c>
      <c r="H362" s="143"/>
      <c r="I362" s="207" t="e">
        <f>AVERAGE(F362:F364)</f>
        <v>#N/A</v>
      </c>
      <c r="J362" s="144" t="e">
        <f>F362-I362</f>
        <v>#N/A</v>
      </c>
      <c r="K362" s="208" t="e">
        <f>(I362-$D$57)/$D$59</f>
        <v>#N/A</v>
      </c>
      <c r="L362" s="209" t="e">
        <f>10^K362</f>
        <v>#N/A</v>
      </c>
      <c r="M362" s="210" t="e">
        <f>L362*(452/G362)</f>
        <v>#N/A</v>
      </c>
      <c r="N362" s="211" t="e">
        <f>M362*E362</f>
        <v>#N/A</v>
      </c>
      <c r="O362" s="212" t="e">
        <f>N362/1000</f>
        <v>#N/A</v>
      </c>
      <c r="P362" s="213" t="e">
        <f>((O362*10^-12)*(G362*617.9))*10^-6*10^9*10^3</f>
        <v>#N/A</v>
      </c>
      <c r="Q362" s="25"/>
      <c r="R362" s="214">
        <f>$R$76</f>
        <v>0.87</v>
      </c>
      <c r="S362" s="215" t="e">
        <f>O362*R362</f>
        <v>#N/A</v>
      </c>
      <c r="T362" s="214" t="e">
        <f>((S362*10^-12)*(G362*617.9))*10^-6*10^9*10^3</f>
        <v>#N/A</v>
      </c>
    </row>
    <row r="363" spans="2:20" ht="15" customHeight="1">
      <c r="B363" s="11">
        <f>IF($B$79="Row",Samples!AE285,IF($B$79="Column",Samples!AI285,""))</f>
        <v>0</v>
      </c>
      <c r="C363" s="203"/>
      <c r="D363" s="204"/>
      <c r="E363" s="205"/>
      <c r="F363" s="137" t="e">
        <f>VLOOKUP(B363,LC480_Analysis!C:F,3,0)</f>
        <v>#N/A</v>
      </c>
      <c r="G363" s="206"/>
      <c r="H363" s="140"/>
      <c r="I363" s="207"/>
      <c r="J363" s="145" t="e">
        <f>F363-I362</f>
        <v>#N/A</v>
      </c>
      <c r="K363" s="208"/>
      <c r="L363" s="209"/>
      <c r="M363" s="210"/>
      <c r="N363" s="211"/>
      <c r="O363" s="212"/>
      <c r="P363" s="213"/>
      <c r="Q363" s="25"/>
      <c r="R363" s="214"/>
      <c r="S363" s="215"/>
      <c r="T363" s="214"/>
    </row>
    <row r="364" spans="2:20" ht="15" customHeight="1">
      <c r="B364" s="11">
        <f>IF($B$79="Row",Samples!AE286,IF($B$79="Column",Samples!AI286,""))</f>
        <v>0</v>
      </c>
      <c r="C364" s="203"/>
      <c r="D364" s="204"/>
      <c r="E364" s="205"/>
      <c r="F364" s="137" t="e">
        <f>VLOOKUP(B364,LC480_Analysis!C:F,3,0)</f>
        <v>#N/A</v>
      </c>
      <c r="G364" s="206"/>
      <c r="H364" s="141"/>
      <c r="I364" s="207"/>
      <c r="J364" s="146" t="e">
        <f>F364-I362</f>
        <v>#N/A</v>
      </c>
      <c r="K364" s="208"/>
      <c r="L364" s="209"/>
      <c r="M364" s="210"/>
      <c r="N364" s="211"/>
      <c r="O364" s="212"/>
      <c r="P364" s="213"/>
      <c r="Q364" s="25"/>
      <c r="R364" s="214"/>
      <c r="S364" s="215"/>
      <c r="T364" s="214"/>
    </row>
    <row r="365" spans="2:20" ht="15" customHeight="1">
      <c r="B365" s="11">
        <f>IF($B$79="Row",Samples!AE287,IF($B$79="Column",Samples!AI287,""))</f>
        <v>0</v>
      </c>
      <c r="C365" s="203" t="e">
        <f>VLOOKUP(D365,Samples!B:C,2,0)</f>
        <v>#N/A</v>
      </c>
      <c r="D365" s="204" t="e">
        <f>INDEX(Samples!B:J,MATCH(Analysis!B365,Samples!F:F,0),1)</f>
        <v>#N/A</v>
      </c>
      <c r="E365" s="205">
        <f>$E$78</f>
        <v>8000</v>
      </c>
      <c r="F365" s="137" t="e">
        <f>VLOOKUP(B365,LC480_Analysis!C:F,3,0)</f>
        <v>#N/A</v>
      </c>
      <c r="G365" s="206">
        <f>$G$78</f>
        <v>600</v>
      </c>
      <c r="H365" s="143"/>
      <c r="I365" s="207" t="e">
        <f>AVERAGE(F365:F367)</f>
        <v>#N/A</v>
      </c>
      <c r="J365" s="144" t="e">
        <f>F365-I365</f>
        <v>#N/A</v>
      </c>
      <c r="K365" s="208" t="e">
        <f>(I365-$D$57)/$D$59</f>
        <v>#N/A</v>
      </c>
      <c r="L365" s="209" t="e">
        <f>10^K365</f>
        <v>#N/A</v>
      </c>
      <c r="M365" s="210" t="e">
        <f>L365*(452/G365)</f>
        <v>#N/A</v>
      </c>
      <c r="N365" s="211" t="e">
        <f>M365*E365</f>
        <v>#N/A</v>
      </c>
      <c r="O365" s="212" t="e">
        <f>N365/1000</f>
        <v>#N/A</v>
      </c>
      <c r="P365" s="213" t="e">
        <f>((O365*10^-12)*(G365*617.9))*10^-6*10^9*10^3</f>
        <v>#N/A</v>
      </c>
      <c r="Q365" s="25"/>
      <c r="R365" s="214">
        <f>$R$76</f>
        <v>0.87</v>
      </c>
      <c r="S365" s="215" t="e">
        <f>O365*R365</f>
        <v>#N/A</v>
      </c>
      <c r="T365" s="214" t="e">
        <f>((S365*10^-12)*(G365*617.9))*10^-6*10^9*10^3</f>
        <v>#N/A</v>
      </c>
    </row>
    <row r="366" spans="2:20" ht="15" customHeight="1">
      <c r="B366" s="11">
        <f>IF($B$79="Row",Samples!AE288,IF($B$79="Column",Samples!AI288,""))</f>
        <v>0</v>
      </c>
      <c r="C366" s="203"/>
      <c r="D366" s="204"/>
      <c r="E366" s="205"/>
      <c r="F366" s="137" t="e">
        <f>VLOOKUP(B366,LC480_Analysis!C:F,3,0)</f>
        <v>#N/A</v>
      </c>
      <c r="G366" s="206"/>
      <c r="H366" s="140"/>
      <c r="I366" s="207"/>
      <c r="J366" s="145" t="e">
        <f>F366-I365</f>
        <v>#N/A</v>
      </c>
      <c r="K366" s="208"/>
      <c r="L366" s="209"/>
      <c r="M366" s="210"/>
      <c r="N366" s="211"/>
      <c r="O366" s="212"/>
      <c r="P366" s="213"/>
      <c r="Q366" s="25"/>
      <c r="R366" s="214"/>
      <c r="S366" s="215"/>
      <c r="T366" s="214"/>
    </row>
    <row r="367" spans="2:20" ht="15" customHeight="1">
      <c r="B367" s="11">
        <f>IF($B$79="Row",Samples!AE289,IF($B$79="Column",Samples!AI289,""))</f>
        <v>0</v>
      </c>
      <c r="C367" s="203"/>
      <c r="D367" s="204"/>
      <c r="E367" s="205"/>
      <c r="F367" s="137" t="e">
        <f>VLOOKUP(B367,LC480_Analysis!C:F,3,0)</f>
        <v>#N/A</v>
      </c>
      <c r="G367" s="206"/>
      <c r="H367" s="148"/>
      <c r="I367" s="207"/>
      <c r="J367" s="149" t="e">
        <f>F367-I365</f>
        <v>#N/A</v>
      </c>
      <c r="K367" s="208"/>
      <c r="L367" s="209"/>
      <c r="M367" s="210"/>
      <c r="N367" s="211"/>
      <c r="O367" s="212"/>
      <c r="P367" s="213"/>
      <c r="Q367" s="25"/>
      <c r="R367" s="214"/>
      <c r="S367" s="215"/>
      <c r="T367" s="214"/>
    </row>
    <row r="368" spans="2:20" ht="15" customHeight="1">
      <c r="B368" s="11"/>
      <c r="C368" s="150"/>
      <c r="D368" s="150"/>
      <c r="E368" s="150"/>
      <c r="F368" s="150"/>
      <c r="G368" s="150"/>
      <c r="H368" s="150"/>
      <c r="I368" s="150"/>
      <c r="J368" s="150"/>
      <c r="K368" s="150"/>
      <c r="L368" s="150"/>
      <c r="M368" s="150"/>
      <c r="N368" s="150"/>
      <c r="O368" s="150"/>
      <c r="P368" s="150"/>
      <c r="Q368" s="25"/>
    </row>
  </sheetData>
  <mergeCells count="1354">
    <mergeCell ref="J16:J17"/>
    <mergeCell ref="J19:J20"/>
    <mergeCell ref="J22:J23"/>
    <mergeCell ref="J25:J26"/>
    <mergeCell ref="J28:J29"/>
    <mergeCell ref="J31:J32"/>
    <mergeCell ref="G42:H42"/>
    <mergeCell ref="G43:H43"/>
    <mergeCell ref="H49:H53"/>
    <mergeCell ref="R76:R77"/>
    <mergeCell ref="C80:C82"/>
    <mergeCell ref="D80:D82"/>
    <mergeCell ref="E80:E82"/>
    <mergeCell ref="G80:G82"/>
    <mergeCell ref="I80:I82"/>
    <mergeCell ref="K80:K82"/>
    <mergeCell ref="L80:L82"/>
    <mergeCell ref="M80:M82"/>
    <mergeCell ref="N80:N82"/>
    <mergeCell ref="O80:O82"/>
    <mergeCell ref="P80:P82"/>
    <mergeCell ref="R80:R82"/>
    <mergeCell ref="S80:S82"/>
    <mergeCell ref="T80:T82"/>
    <mergeCell ref="C83:C85"/>
    <mergeCell ref="D83:D85"/>
    <mergeCell ref="E83:E85"/>
    <mergeCell ref="G83:G85"/>
    <mergeCell ref="I83:I85"/>
    <mergeCell ref="K83:K85"/>
    <mergeCell ref="L83:L85"/>
    <mergeCell ref="M83:M85"/>
    <mergeCell ref="N83:N85"/>
    <mergeCell ref="O83:O85"/>
    <mergeCell ref="P83:P85"/>
    <mergeCell ref="R83:R85"/>
    <mergeCell ref="S83:S85"/>
    <mergeCell ref="T83:T85"/>
    <mergeCell ref="C86:C88"/>
    <mergeCell ref="D86:D88"/>
    <mergeCell ref="E86:E88"/>
    <mergeCell ref="G86:G88"/>
    <mergeCell ref="I86:I88"/>
    <mergeCell ref="K86:K88"/>
    <mergeCell ref="L86:L88"/>
    <mergeCell ref="M86:M88"/>
    <mergeCell ref="N86:N88"/>
    <mergeCell ref="O86:O88"/>
    <mergeCell ref="P86:P88"/>
    <mergeCell ref="R86:R88"/>
    <mergeCell ref="S86:S88"/>
    <mergeCell ref="T86:T88"/>
    <mergeCell ref="C89:C91"/>
    <mergeCell ref="D89:D91"/>
    <mergeCell ref="E89:E91"/>
    <mergeCell ref="G89:G91"/>
    <mergeCell ref="I89:I91"/>
    <mergeCell ref="K89:K91"/>
    <mergeCell ref="L89:L91"/>
    <mergeCell ref="M89:M91"/>
    <mergeCell ref="N89:N91"/>
    <mergeCell ref="O89:O91"/>
    <mergeCell ref="P89:P91"/>
    <mergeCell ref="R89:R91"/>
    <mergeCell ref="S89:S91"/>
    <mergeCell ref="T89:T91"/>
    <mergeCell ref="C92:C94"/>
    <mergeCell ref="D92:D94"/>
    <mergeCell ref="E92:E94"/>
    <mergeCell ref="G92:G94"/>
    <mergeCell ref="I92:I94"/>
    <mergeCell ref="K92:K94"/>
    <mergeCell ref="L92:L94"/>
    <mergeCell ref="M92:M94"/>
    <mergeCell ref="N92:N94"/>
    <mergeCell ref="O92:O94"/>
    <mergeCell ref="P92:P94"/>
    <mergeCell ref="R92:R94"/>
    <mergeCell ref="S92:S94"/>
    <mergeCell ref="T92:T94"/>
    <mergeCell ref="C95:C97"/>
    <mergeCell ref="D95:D97"/>
    <mergeCell ref="E95:E97"/>
    <mergeCell ref="G95:G97"/>
    <mergeCell ref="I95:I97"/>
    <mergeCell ref="K95:K97"/>
    <mergeCell ref="L95:L97"/>
    <mergeCell ref="M95:M97"/>
    <mergeCell ref="N95:N97"/>
    <mergeCell ref="O95:O97"/>
    <mergeCell ref="P95:P97"/>
    <mergeCell ref="R95:R97"/>
    <mergeCell ref="S95:S97"/>
    <mergeCell ref="T95:T97"/>
    <mergeCell ref="C98:C100"/>
    <mergeCell ref="D98:D100"/>
    <mergeCell ref="E98:E100"/>
    <mergeCell ref="G98:G100"/>
    <mergeCell ref="I98:I100"/>
    <mergeCell ref="K98:K100"/>
    <mergeCell ref="L98:L100"/>
    <mergeCell ref="M98:M100"/>
    <mergeCell ref="N98:N100"/>
    <mergeCell ref="O98:O100"/>
    <mergeCell ref="P98:P100"/>
    <mergeCell ref="R98:R100"/>
    <mergeCell ref="S98:S100"/>
    <mergeCell ref="T98:T100"/>
    <mergeCell ref="C101:C103"/>
    <mergeCell ref="D101:D103"/>
    <mergeCell ref="E101:E103"/>
    <mergeCell ref="G101:G103"/>
    <mergeCell ref="I101:I103"/>
    <mergeCell ref="K101:K103"/>
    <mergeCell ref="L101:L103"/>
    <mergeCell ref="M101:M103"/>
    <mergeCell ref="N101:N103"/>
    <mergeCell ref="O101:O103"/>
    <mergeCell ref="P101:P103"/>
    <mergeCell ref="R101:R103"/>
    <mergeCell ref="S101:S103"/>
    <mergeCell ref="T101:T103"/>
    <mergeCell ref="C104:C106"/>
    <mergeCell ref="D104:D106"/>
    <mergeCell ref="E104:E106"/>
    <mergeCell ref="G104:G106"/>
    <mergeCell ref="I104:I106"/>
    <mergeCell ref="K104:K106"/>
    <mergeCell ref="L104:L106"/>
    <mergeCell ref="M104:M106"/>
    <mergeCell ref="N104:N106"/>
    <mergeCell ref="O104:O106"/>
    <mergeCell ref="P104:P106"/>
    <mergeCell ref="R104:R106"/>
    <mergeCell ref="S104:S106"/>
    <mergeCell ref="T104:T106"/>
    <mergeCell ref="C107:C109"/>
    <mergeCell ref="D107:D109"/>
    <mergeCell ref="E107:E109"/>
    <mergeCell ref="G107:G109"/>
    <mergeCell ref="I107:I109"/>
    <mergeCell ref="K107:K109"/>
    <mergeCell ref="L107:L109"/>
    <mergeCell ref="M107:M109"/>
    <mergeCell ref="N107:N109"/>
    <mergeCell ref="O107:O109"/>
    <mergeCell ref="P107:P109"/>
    <mergeCell ref="R107:R109"/>
    <mergeCell ref="S107:S109"/>
    <mergeCell ref="T107:T109"/>
    <mergeCell ref="C110:C112"/>
    <mergeCell ref="D110:D112"/>
    <mergeCell ref="E110:E112"/>
    <mergeCell ref="G110:G112"/>
    <mergeCell ref="I110:I112"/>
    <mergeCell ref="K110:K112"/>
    <mergeCell ref="L110:L112"/>
    <mergeCell ref="M110:M112"/>
    <mergeCell ref="N110:N112"/>
    <mergeCell ref="O110:O112"/>
    <mergeCell ref="P110:P112"/>
    <mergeCell ref="R110:R112"/>
    <mergeCell ref="S110:S112"/>
    <mergeCell ref="T110:T112"/>
    <mergeCell ref="C113:C115"/>
    <mergeCell ref="D113:D115"/>
    <mergeCell ref="E113:E115"/>
    <mergeCell ref="G113:G115"/>
    <mergeCell ref="I113:I115"/>
    <mergeCell ref="K113:K115"/>
    <mergeCell ref="L113:L115"/>
    <mergeCell ref="M113:M115"/>
    <mergeCell ref="N113:N115"/>
    <mergeCell ref="O113:O115"/>
    <mergeCell ref="P113:P115"/>
    <mergeCell ref="R113:R115"/>
    <mergeCell ref="S113:S115"/>
    <mergeCell ref="T113:T115"/>
    <mergeCell ref="C116:C118"/>
    <mergeCell ref="D116:D118"/>
    <mergeCell ref="E116:E118"/>
    <mergeCell ref="G116:G118"/>
    <mergeCell ref="I116:I118"/>
    <mergeCell ref="K116:K118"/>
    <mergeCell ref="L116:L118"/>
    <mergeCell ref="M116:M118"/>
    <mergeCell ref="N116:N118"/>
    <mergeCell ref="O116:O118"/>
    <mergeCell ref="P116:P118"/>
    <mergeCell ref="R116:R118"/>
    <mergeCell ref="S116:S118"/>
    <mergeCell ref="T116:T118"/>
    <mergeCell ref="C119:C121"/>
    <mergeCell ref="D119:D121"/>
    <mergeCell ref="E119:E121"/>
    <mergeCell ref="G119:G121"/>
    <mergeCell ref="I119:I121"/>
    <mergeCell ref="K119:K121"/>
    <mergeCell ref="L119:L121"/>
    <mergeCell ref="M119:M121"/>
    <mergeCell ref="N119:N121"/>
    <mergeCell ref="O119:O121"/>
    <mergeCell ref="P119:P121"/>
    <mergeCell ref="R119:R121"/>
    <mergeCell ref="S119:S121"/>
    <mergeCell ref="T119:T121"/>
    <mergeCell ref="C122:C124"/>
    <mergeCell ref="D122:D124"/>
    <mergeCell ref="E122:E124"/>
    <mergeCell ref="G122:G124"/>
    <mergeCell ref="I122:I124"/>
    <mergeCell ref="K122:K124"/>
    <mergeCell ref="L122:L124"/>
    <mergeCell ref="M122:M124"/>
    <mergeCell ref="N122:N124"/>
    <mergeCell ref="O122:O124"/>
    <mergeCell ref="P122:P124"/>
    <mergeCell ref="R122:R124"/>
    <mergeCell ref="S122:S124"/>
    <mergeCell ref="T122:T124"/>
    <mergeCell ref="C125:C127"/>
    <mergeCell ref="D125:D127"/>
    <mergeCell ref="E125:E127"/>
    <mergeCell ref="G125:G127"/>
    <mergeCell ref="I125:I127"/>
    <mergeCell ref="K125:K127"/>
    <mergeCell ref="L125:L127"/>
    <mergeCell ref="M125:M127"/>
    <mergeCell ref="N125:N127"/>
    <mergeCell ref="O125:O127"/>
    <mergeCell ref="P125:P127"/>
    <mergeCell ref="R125:R127"/>
    <mergeCell ref="S125:S127"/>
    <mergeCell ref="T125:T127"/>
    <mergeCell ref="C128:C130"/>
    <mergeCell ref="D128:D130"/>
    <mergeCell ref="E128:E130"/>
    <mergeCell ref="G128:G130"/>
    <mergeCell ref="I128:I130"/>
    <mergeCell ref="K128:K130"/>
    <mergeCell ref="L128:L130"/>
    <mergeCell ref="M128:M130"/>
    <mergeCell ref="N128:N130"/>
    <mergeCell ref="O128:O130"/>
    <mergeCell ref="P128:P130"/>
    <mergeCell ref="R128:R130"/>
    <mergeCell ref="S128:S130"/>
    <mergeCell ref="T128:T130"/>
    <mergeCell ref="C131:C133"/>
    <mergeCell ref="D131:D133"/>
    <mergeCell ref="E131:E133"/>
    <mergeCell ref="G131:G133"/>
    <mergeCell ref="I131:I133"/>
    <mergeCell ref="K131:K133"/>
    <mergeCell ref="L131:L133"/>
    <mergeCell ref="M131:M133"/>
    <mergeCell ref="N131:N133"/>
    <mergeCell ref="O131:O133"/>
    <mergeCell ref="P131:P133"/>
    <mergeCell ref="R131:R133"/>
    <mergeCell ref="S131:S133"/>
    <mergeCell ref="T131:T133"/>
    <mergeCell ref="C134:C136"/>
    <mergeCell ref="D134:D136"/>
    <mergeCell ref="E134:E136"/>
    <mergeCell ref="G134:G136"/>
    <mergeCell ref="I134:I136"/>
    <mergeCell ref="K134:K136"/>
    <mergeCell ref="L134:L136"/>
    <mergeCell ref="M134:M136"/>
    <mergeCell ref="N134:N136"/>
    <mergeCell ref="O134:O136"/>
    <mergeCell ref="P134:P136"/>
    <mergeCell ref="R134:R136"/>
    <mergeCell ref="S134:S136"/>
    <mergeCell ref="T134:T136"/>
    <mergeCell ref="C137:C139"/>
    <mergeCell ref="D137:D139"/>
    <mergeCell ref="E137:E139"/>
    <mergeCell ref="G137:G139"/>
    <mergeCell ref="I137:I139"/>
    <mergeCell ref="K137:K139"/>
    <mergeCell ref="L137:L139"/>
    <mergeCell ref="M137:M139"/>
    <mergeCell ref="N137:N139"/>
    <mergeCell ref="O137:O139"/>
    <mergeCell ref="P137:P139"/>
    <mergeCell ref="R137:R139"/>
    <mergeCell ref="S137:S139"/>
    <mergeCell ref="T137:T139"/>
    <mergeCell ref="C140:C142"/>
    <mergeCell ref="D140:D142"/>
    <mergeCell ref="E140:E142"/>
    <mergeCell ref="G140:G142"/>
    <mergeCell ref="I140:I142"/>
    <mergeCell ref="K140:K142"/>
    <mergeCell ref="L140:L142"/>
    <mergeCell ref="M140:M142"/>
    <mergeCell ref="N140:N142"/>
    <mergeCell ref="O140:O142"/>
    <mergeCell ref="P140:P142"/>
    <mergeCell ref="R140:R142"/>
    <mergeCell ref="S140:S142"/>
    <mergeCell ref="T140:T142"/>
    <mergeCell ref="C143:C145"/>
    <mergeCell ref="D143:D145"/>
    <mergeCell ref="E143:E145"/>
    <mergeCell ref="G143:G145"/>
    <mergeCell ref="I143:I145"/>
    <mergeCell ref="K143:K145"/>
    <mergeCell ref="L143:L145"/>
    <mergeCell ref="M143:M145"/>
    <mergeCell ref="N143:N145"/>
    <mergeCell ref="O143:O145"/>
    <mergeCell ref="P143:P145"/>
    <mergeCell ref="R143:R145"/>
    <mergeCell ref="S143:S145"/>
    <mergeCell ref="T143:T145"/>
    <mergeCell ref="C146:C148"/>
    <mergeCell ref="D146:D148"/>
    <mergeCell ref="E146:E148"/>
    <mergeCell ref="G146:G148"/>
    <mergeCell ref="I146:I148"/>
    <mergeCell ref="K146:K148"/>
    <mergeCell ref="L146:L148"/>
    <mergeCell ref="M146:M148"/>
    <mergeCell ref="N146:N148"/>
    <mergeCell ref="O146:O148"/>
    <mergeCell ref="P146:P148"/>
    <mergeCell ref="R146:R148"/>
    <mergeCell ref="S146:S148"/>
    <mergeCell ref="T146:T148"/>
    <mergeCell ref="C149:C151"/>
    <mergeCell ref="D149:D151"/>
    <mergeCell ref="E149:E151"/>
    <mergeCell ref="G149:G151"/>
    <mergeCell ref="I149:I151"/>
    <mergeCell ref="K149:K151"/>
    <mergeCell ref="L149:L151"/>
    <mergeCell ref="M149:M151"/>
    <mergeCell ref="N149:N151"/>
    <mergeCell ref="O149:O151"/>
    <mergeCell ref="P149:P151"/>
    <mergeCell ref="R149:R151"/>
    <mergeCell ref="S149:S151"/>
    <mergeCell ref="T149:T151"/>
    <mergeCell ref="C152:C154"/>
    <mergeCell ref="D152:D154"/>
    <mergeCell ref="E152:E154"/>
    <mergeCell ref="G152:G154"/>
    <mergeCell ref="I152:I154"/>
    <mergeCell ref="K152:K154"/>
    <mergeCell ref="L152:L154"/>
    <mergeCell ref="M152:M154"/>
    <mergeCell ref="N152:N154"/>
    <mergeCell ref="O152:O154"/>
    <mergeCell ref="P152:P154"/>
    <mergeCell ref="R152:R154"/>
    <mergeCell ref="S152:S154"/>
    <mergeCell ref="T152:T154"/>
    <mergeCell ref="C155:C157"/>
    <mergeCell ref="D155:D157"/>
    <mergeCell ref="E155:E157"/>
    <mergeCell ref="G155:G157"/>
    <mergeCell ref="I155:I157"/>
    <mergeCell ref="K155:K157"/>
    <mergeCell ref="L155:L157"/>
    <mergeCell ref="M155:M157"/>
    <mergeCell ref="N155:N157"/>
    <mergeCell ref="O155:O157"/>
    <mergeCell ref="P155:P157"/>
    <mergeCell ref="R155:R157"/>
    <mergeCell ref="S155:S157"/>
    <mergeCell ref="T155:T157"/>
    <mergeCell ref="C158:C160"/>
    <mergeCell ref="D158:D160"/>
    <mergeCell ref="E158:E160"/>
    <mergeCell ref="G158:G160"/>
    <mergeCell ref="I158:I160"/>
    <mergeCell ref="K158:K160"/>
    <mergeCell ref="L158:L160"/>
    <mergeCell ref="M158:M160"/>
    <mergeCell ref="N158:N160"/>
    <mergeCell ref="O158:O160"/>
    <mergeCell ref="P158:P160"/>
    <mergeCell ref="R158:R160"/>
    <mergeCell ref="S158:S160"/>
    <mergeCell ref="T158:T160"/>
    <mergeCell ref="C161:C163"/>
    <mergeCell ref="D161:D163"/>
    <mergeCell ref="E161:E163"/>
    <mergeCell ref="G161:G163"/>
    <mergeCell ref="I161:I163"/>
    <mergeCell ref="K161:K163"/>
    <mergeCell ref="L161:L163"/>
    <mergeCell ref="M161:M163"/>
    <mergeCell ref="N161:N163"/>
    <mergeCell ref="O161:O163"/>
    <mergeCell ref="P161:P163"/>
    <mergeCell ref="R161:R163"/>
    <mergeCell ref="S161:S163"/>
    <mergeCell ref="T161:T163"/>
    <mergeCell ref="C164:C166"/>
    <mergeCell ref="D164:D166"/>
    <mergeCell ref="E164:E166"/>
    <mergeCell ref="G164:G166"/>
    <mergeCell ref="I164:I166"/>
    <mergeCell ref="K164:K166"/>
    <mergeCell ref="L164:L166"/>
    <mergeCell ref="M164:M166"/>
    <mergeCell ref="N164:N166"/>
    <mergeCell ref="O164:O166"/>
    <mergeCell ref="P164:P166"/>
    <mergeCell ref="R164:R166"/>
    <mergeCell ref="S164:S166"/>
    <mergeCell ref="T164:T166"/>
    <mergeCell ref="C167:C169"/>
    <mergeCell ref="D167:D169"/>
    <mergeCell ref="E167:E169"/>
    <mergeCell ref="G167:G169"/>
    <mergeCell ref="I167:I169"/>
    <mergeCell ref="K167:K169"/>
    <mergeCell ref="L167:L169"/>
    <mergeCell ref="M167:M169"/>
    <mergeCell ref="N167:N169"/>
    <mergeCell ref="O167:O169"/>
    <mergeCell ref="P167:P169"/>
    <mergeCell ref="R167:R169"/>
    <mergeCell ref="S167:S169"/>
    <mergeCell ref="T167:T169"/>
    <mergeCell ref="C170:C172"/>
    <mergeCell ref="D170:D172"/>
    <mergeCell ref="E170:E172"/>
    <mergeCell ref="G170:G172"/>
    <mergeCell ref="I170:I172"/>
    <mergeCell ref="K170:K172"/>
    <mergeCell ref="L170:L172"/>
    <mergeCell ref="M170:M172"/>
    <mergeCell ref="N170:N172"/>
    <mergeCell ref="O170:O172"/>
    <mergeCell ref="P170:P172"/>
    <mergeCell ref="R170:R172"/>
    <mergeCell ref="S170:S172"/>
    <mergeCell ref="T170:T172"/>
    <mergeCell ref="C173:C175"/>
    <mergeCell ref="D173:D175"/>
    <mergeCell ref="E173:E175"/>
    <mergeCell ref="G173:G175"/>
    <mergeCell ref="I173:I175"/>
    <mergeCell ref="K173:K175"/>
    <mergeCell ref="L173:L175"/>
    <mergeCell ref="M173:M175"/>
    <mergeCell ref="N173:N175"/>
    <mergeCell ref="O173:O175"/>
    <mergeCell ref="P173:P175"/>
    <mergeCell ref="R173:R175"/>
    <mergeCell ref="S173:S175"/>
    <mergeCell ref="T173:T175"/>
    <mergeCell ref="C176:C178"/>
    <mergeCell ref="D176:D178"/>
    <mergeCell ref="E176:E178"/>
    <mergeCell ref="G176:G178"/>
    <mergeCell ref="I176:I178"/>
    <mergeCell ref="K176:K178"/>
    <mergeCell ref="L176:L178"/>
    <mergeCell ref="M176:M178"/>
    <mergeCell ref="N176:N178"/>
    <mergeCell ref="O176:O178"/>
    <mergeCell ref="P176:P178"/>
    <mergeCell ref="R176:R178"/>
    <mergeCell ref="S176:S178"/>
    <mergeCell ref="T176:T178"/>
    <mergeCell ref="C179:C181"/>
    <mergeCell ref="D179:D181"/>
    <mergeCell ref="E179:E181"/>
    <mergeCell ref="G179:G181"/>
    <mergeCell ref="I179:I181"/>
    <mergeCell ref="K179:K181"/>
    <mergeCell ref="L179:L181"/>
    <mergeCell ref="M179:M181"/>
    <mergeCell ref="N179:N181"/>
    <mergeCell ref="O179:O181"/>
    <mergeCell ref="P179:P181"/>
    <mergeCell ref="R179:R181"/>
    <mergeCell ref="S179:S181"/>
    <mergeCell ref="T179:T181"/>
    <mergeCell ref="C182:C184"/>
    <mergeCell ref="D182:D184"/>
    <mergeCell ref="E182:E184"/>
    <mergeCell ref="G182:G184"/>
    <mergeCell ref="I182:I184"/>
    <mergeCell ref="K182:K184"/>
    <mergeCell ref="L182:L184"/>
    <mergeCell ref="M182:M184"/>
    <mergeCell ref="N182:N184"/>
    <mergeCell ref="O182:O184"/>
    <mergeCell ref="P182:P184"/>
    <mergeCell ref="R182:R184"/>
    <mergeCell ref="S182:S184"/>
    <mergeCell ref="T182:T184"/>
    <mergeCell ref="C185:C187"/>
    <mergeCell ref="D185:D187"/>
    <mergeCell ref="E185:E187"/>
    <mergeCell ref="G185:G187"/>
    <mergeCell ref="I185:I187"/>
    <mergeCell ref="K185:K187"/>
    <mergeCell ref="L185:L187"/>
    <mergeCell ref="M185:M187"/>
    <mergeCell ref="N185:N187"/>
    <mergeCell ref="O185:O187"/>
    <mergeCell ref="P185:P187"/>
    <mergeCell ref="R185:R187"/>
    <mergeCell ref="S185:S187"/>
    <mergeCell ref="T185:T187"/>
    <mergeCell ref="C188:C190"/>
    <mergeCell ref="D188:D190"/>
    <mergeCell ref="E188:E190"/>
    <mergeCell ref="G188:G190"/>
    <mergeCell ref="I188:I190"/>
    <mergeCell ref="K188:K190"/>
    <mergeCell ref="L188:L190"/>
    <mergeCell ref="M188:M190"/>
    <mergeCell ref="N188:N190"/>
    <mergeCell ref="O188:O190"/>
    <mergeCell ref="P188:P190"/>
    <mergeCell ref="R188:R190"/>
    <mergeCell ref="S188:S190"/>
    <mergeCell ref="T188:T190"/>
    <mergeCell ref="C191:C193"/>
    <mergeCell ref="D191:D193"/>
    <mergeCell ref="E191:E193"/>
    <mergeCell ref="G191:G193"/>
    <mergeCell ref="I191:I193"/>
    <mergeCell ref="K191:K193"/>
    <mergeCell ref="L191:L193"/>
    <mergeCell ref="M191:M193"/>
    <mergeCell ref="N191:N193"/>
    <mergeCell ref="O191:O193"/>
    <mergeCell ref="P191:P193"/>
    <mergeCell ref="R191:R193"/>
    <mergeCell ref="S191:S193"/>
    <mergeCell ref="T191:T193"/>
    <mergeCell ref="C194:C196"/>
    <mergeCell ref="D194:D196"/>
    <mergeCell ref="E194:E196"/>
    <mergeCell ref="G194:G196"/>
    <mergeCell ref="I194:I196"/>
    <mergeCell ref="K194:K196"/>
    <mergeCell ref="L194:L196"/>
    <mergeCell ref="M194:M196"/>
    <mergeCell ref="N194:N196"/>
    <mergeCell ref="O194:O196"/>
    <mergeCell ref="P194:P196"/>
    <mergeCell ref="R194:R196"/>
    <mergeCell ref="S194:S196"/>
    <mergeCell ref="T194:T196"/>
    <mergeCell ref="C197:C199"/>
    <mergeCell ref="D197:D199"/>
    <mergeCell ref="E197:E199"/>
    <mergeCell ref="G197:G199"/>
    <mergeCell ref="I197:I199"/>
    <mergeCell ref="K197:K199"/>
    <mergeCell ref="L197:L199"/>
    <mergeCell ref="M197:M199"/>
    <mergeCell ref="N197:N199"/>
    <mergeCell ref="O197:O199"/>
    <mergeCell ref="P197:P199"/>
    <mergeCell ref="R197:R199"/>
    <mergeCell ref="S197:S199"/>
    <mergeCell ref="T197:T199"/>
    <mergeCell ref="C200:C202"/>
    <mergeCell ref="D200:D202"/>
    <mergeCell ref="E200:E202"/>
    <mergeCell ref="G200:G202"/>
    <mergeCell ref="I200:I202"/>
    <mergeCell ref="K200:K202"/>
    <mergeCell ref="L200:L202"/>
    <mergeCell ref="M200:M202"/>
    <mergeCell ref="N200:N202"/>
    <mergeCell ref="O200:O202"/>
    <mergeCell ref="P200:P202"/>
    <mergeCell ref="R200:R202"/>
    <mergeCell ref="S200:S202"/>
    <mergeCell ref="T200:T202"/>
    <mergeCell ref="C203:C205"/>
    <mergeCell ref="D203:D205"/>
    <mergeCell ref="E203:E205"/>
    <mergeCell ref="G203:G205"/>
    <mergeCell ref="I203:I205"/>
    <mergeCell ref="K203:K205"/>
    <mergeCell ref="L203:L205"/>
    <mergeCell ref="M203:M205"/>
    <mergeCell ref="N203:N205"/>
    <mergeCell ref="O203:O205"/>
    <mergeCell ref="P203:P205"/>
    <mergeCell ref="R203:R205"/>
    <mergeCell ref="S203:S205"/>
    <mergeCell ref="T203:T205"/>
    <mergeCell ref="C206:C208"/>
    <mergeCell ref="D206:D208"/>
    <mergeCell ref="E206:E208"/>
    <mergeCell ref="G206:G208"/>
    <mergeCell ref="I206:I208"/>
    <mergeCell ref="K206:K208"/>
    <mergeCell ref="L206:L208"/>
    <mergeCell ref="M206:M208"/>
    <mergeCell ref="N206:N208"/>
    <mergeCell ref="O206:O208"/>
    <mergeCell ref="P206:P208"/>
    <mergeCell ref="R206:R208"/>
    <mergeCell ref="S206:S208"/>
    <mergeCell ref="T206:T208"/>
    <mergeCell ref="C209:C211"/>
    <mergeCell ref="D209:D211"/>
    <mergeCell ref="E209:E211"/>
    <mergeCell ref="G209:G211"/>
    <mergeCell ref="I209:I211"/>
    <mergeCell ref="K209:K211"/>
    <mergeCell ref="L209:L211"/>
    <mergeCell ref="M209:M211"/>
    <mergeCell ref="N209:N211"/>
    <mergeCell ref="O209:O211"/>
    <mergeCell ref="P209:P211"/>
    <mergeCell ref="R209:R211"/>
    <mergeCell ref="S209:S211"/>
    <mergeCell ref="T209:T211"/>
    <mergeCell ref="C212:C214"/>
    <mergeCell ref="D212:D214"/>
    <mergeCell ref="E212:E214"/>
    <mergeCell ref="G212:G214"/>
    <mergeCell ref="I212:I214"/>
    <mergeCell ref="K212:K214"/>
    <mergeCell ref="L212:L214"/>
    <mergeCell ref="M212:M214"/>
    <mergeCell ref="N212:N214"/>
    <mergeCell ref="O212:O214"/>
    <mergeCell ref="P212:P214"/>
    <mergeCell ref="R212:R214"/>
    <mergeCell ref="S212:S214"/>
    <mergeCell ref="T212:T214"/>
    <mergeCell ref="C215:C217"/>
    <mergeCell ref="D215:D217"/>
    <mergeCell ref="E215:E217"/>
    <mergeCell ref="G215:G217"/>
    <mergeCell ref="I215:I217"/>
    <mergeCell ref="K215:K217"/>
    <mergeCell ref="L215:L217"/>
    <mergeCell ref="M215:M217"/>
    <mergeCell ref="N215:N217"/>
    <mergeCell ref="O215:O217"/>
    <mergeCell ref="P215:P217"/>
    <mergeCell ref="R215:R217"/>
    <mergeCell ref="S215:S217"/>
    <mergeCell ref="T215:T217"/>
    <mergeCell ref="C218:C220"/>
    <mergeCell ref="D218:D220"/>
    <mergeCell ref="E218:E220"/>
    <mergeCell ref="G218:G220"/>
    <mergeCell ref="I218:I220"/>
    <mergeCell ref="K218:K220"/>
    <mergeCell ref="L218:L220"/>
    <mergeCell ref="M218:M220"/>
    <mergeCell ref="N218:N220"/>
    <mergeCell ref="O218:O220"/>
    <mergeCell ref="P218:P220"/>
    <mergeCell ref="R218:R220"/>
    <mergeCell ref="S218:S220"/>
    <mergeCell ref="T218:T220"/>
    <mergeCell ref="C221:C223"/>
    <mergeCell ref="D221:D223"/>
    <mergeCell ref="E221:E223"/>
    <mergeCell ref="G221:G223"/>
    <mergeCell ref="I221:I223"/>
    <mergeCell ref="K221:K223"/>
    <mergeCell ref="L221:L223"/>
    <mergeCell ref="M221:M223"/>
    <mergeCell ref="N221:N223"/>
    <mergeCell ref="O221:O223"/>
    <mergeCell ref="P221:P223"/>
    <mergeCell ref="R221:R223"/>
    <mergeCell ref="S221:S223"/>
    <mergeCell ref="T221:T223"/>
    <mergeCell ref="C224:C226"/>
    <mergeCell ref="D224:D226"/>
    <mergeCell ref="E224:E226"/>
    <mergeCell ref="G224:G226"/>
    <mergeCell ref="I224:I226"/>
    <mergeCell ref="K224:K226"/>
    <mergeCell ref="L224:L226"/>
    <mergeCell ref="M224:M226"/>
    <mergeCell ref="N224:N226"/>
    <mergeCell ref="O224:O226"/>
    <mergeCell ref="P224:P226"/>
    <mergeCell ref="R224:R226"/>
    <mergeCell ref="S224:S226"/>
    <mergeCell ref="T224:T226"/>
    <mergeCell ref="C227:C229"/>
    <mergeCell ref="D227:D229"/>
    <mergeCell ref="E227:E229"/>
    <mergeCell ref="G227:G229"/>
    <mergeCell ref="I227:I229"/>
    <mergeCell ref="K227:K229"/>
    <mergeCell ref="L227:L229"/>
    <mergeCell ref="M227:M229"/>
    <mergeCell ref="N227:N229"/>
    <mergeCell ref="O227:O229"/>
    <mergeCell ref="P227:P229"/>
    <mergeCell ref="R227:R229"/>
    <mergeCell ref="S227:S229"/>
    <mergeCell ref="T227:T229"/>
    <mergeCell ref="C230:C232"/>
    <mergeCell ref="D230:D232"/>
    <mergeCell ref="E230:E232"/>
    <mergeCell ref="G230:G232"/>
    <mergeCell ref="I230:I232"/>
    <mergeCell ref="K230:K232"/>
    <mergeCell ref="L230:L232"/>
    <mergeCell ref="M230:M232"/>
    <mergeCell ref="N230:N232"/>
    <mergeCell ref="O230:O232"/>
    <mergeCell ref="P230:P232"/>
    <mergeCell ref="R230:R232"/>
    <mergeCell ref="S230:S232"/>
    <mergeCell ref="T230:T232"/>
    <mergeCell ref="C233:C235"/>
    <mergeCell ref="D233:D235"/>
    <mergeCell ref="E233:E235"/>
    <mergeCell ref="G233:G235"/>
    <mergeCell ref="I233:I235"/>
    <mergeCell ref="K233:K235"/>
    <mergeCell ref="L233:L235"/>
    <mergeCell ref="M233:M235"/>
    <mergeCell ref="N233:N235"/>
    <mergeCell ref="O233:O235"/>
    <mergeCell ref="P233:P235"/>
    <mergeCell ref="R233:R235"/>
    <mergeCell ref="S233:S235"/>
    <mergeCell ref="T233:T235"/>
    <mergeCell ref="C236:C238"/>
    <mergeCell ref="D236:D238"/>
    <mergeCell ref="E236:E238"/>
    <mergeCell ref="G236:G238"/>
    <mergeCell ref="I236:I238"/>
    <mergeCell ref="K236:K238"/>
    <mergeCell ref="L236:L238"/>
    <mergeCell ref="M236:M238"/>
    <mergeCell ref="N236:N238"/>
    <mergeCell ref="O236:O238"/>
    <mergeCell ref="P236:P238"/>
    <mergeCell ref="R236:R238"/>
    <mergeCell ref="S236:S238"/>
    <mergeCell ref="T236:T238"/>
    <mergeCell ref="C239:C241"/>
    <mergeCell ref="D239:D241"/>
    <mergeCell ref="E239:E241"/>
    <mergeCell ref="G239:G241"/>
    <mergeCell ref="I239:I241"/>
    <mergeCell ref="K239:K241"/>
    <mergeCell ref="L239:L241"/>
    <mergeCell ref="M239:M241"/>
    <mergeCell ref="N239:N241"/>
    <mergeCell ref="O239:O241"/>
    <mergeCell ref="P239:P241"/>
    <mergeCell ref="R239:R241"/>
    <mergeCell ref="S239:S241"/>
    <mergeCell ref="T239:T241"/>
    <mergeCell ref="C242:C244"/>
    <mergeCell ref="D242:D244"/>
    <mergeCell ref="E242:E244"/>
    <mergeCell ref="G242:G244"/>
    <mergeCell ref="I242:I244"/>
    <mergeCell ref="K242:K244"/>
    <mergeCell ref="L242:L244"/>
    <mergeCell ref="M242:M244"/>
    <mergeCell ref="N242:N244"/>
    <mergeCell ref="O242:O244"/>
    <mergeCell ref="P242:P244"/>
    <mergeCell ref="R242:R244"/>
    <mergeCell ref="S242:S244"/>
    <mergeCell ref="T242:T244"/>
    <mergeCell ref="C245:C247"/>
    <mergeCell ref="D245:D247"/>
    <mergeCell ref="E245:E247"/>
    <mergeCell ref="G245:G247"/>
    <mergeCell ref="I245:I247"/>
    <mergeCell ref="K245:K247"/>
    <mergeCell ref="L245:L247"/>
    <mergeCell ref="M245:M247"/>
    <mergeCell ref="N245:N247"/>
    <mergeCell ref="O245:O247"/>
    <mergeCell ref="P245:P247"/>
    <mergeCell ref="R245:R247"/>
    <mergeCell ref="S245:S247"/>
    <mergeCell ref="T245:T247"/>
    <mergeCell ref="C248:C250"/>
    <mergeCell ref="D248:D250"/>
    <mergeCell ref="E248:E250"/>
    <mergeCell ref="G248:G250"/>
    <mergeCell ref="I248:I250"/>
    <mergeCell ref="K248:K250"/>
    <mergeCell ref="L248:L250"/>
    <mergeCell ref="M248:M250"/>
    <mergeCell ref="N248:N250"/>
    <mergeCell ref="O248:O250"/>
    <mergeCell ref="P248:P250"/>
    <mergeCell ref="R248:R250"/>
    <mergeCell ref="S248:S250"/>
    <mergeCell ref="T248:T250"/>
    <mergeCell ref="C251:C253"/>
    <mergeCell ref="D251:D253"/>
    <mergeCell ref="E251:E253"/>
    <mergeCell ref="G251:G253"/>
    <mergeCell ref="I251:I253"/>
    <mergeCell ref="K251:K253"/>
    <mergeCell ref="L251:L253"/>
    <mergeCell ref="M251:M253"/>
    <mergeCell ref="N251:N253"/>
    <mergeCell ref="O251:O253"/>
    <mergeCell ref="P251:P253"/>
    <mergeCell ref="R251:R253"/>
    <mergeCell ref="S251:S253"/>
    <mergeCell ref="T251:T253"/>
    <mergeCell ref="C254:C256"/>
    <mergeCell ref="D254:D256"/>
    <mergeCell ref="E254:E256"/>
    <mergeCell ref="G254:G256"/>
    <mergeCell ref="I254:I256"/>
    <mergeCell ref="K254:K256"/>
    <mergeCell ref="L254:L256"/>
    <mergeCell ref="M254:M256"/>
    <mergeCell ref="N254:N256"/>
    <mergeCell ref="O254:O256"/>
    <mergeCell ref="P254:P256"/>
    <mergeCell ref="R254:R256"/>
    <mergeCell ref="S254:S256"/>
    <mergeCell ref="T254:T256"/>
    <mergeCell ref="C257:C259"/>
    <mergeCell ref="D257:D259"/>
    <mergeCell ref="E257:E259"/>
    <mergeCell ref="G257:G259"/>
    <mergeCell ref="I257:I259"/>
    <mergeCell ref="K257:K259"/>
    <mergeCell ref="L257:L259"/>
    <mergeCell ref="M257:M259"/>
    <mergeCell ref="N257:N259"/>
    <mergeCell ref="O257:O259"/>
    <mergeCell ref="P257:P259"/>
    <mergeCell ref="R257:R259"/>
    <mergeCell ref="S257:S259"/>
    <mergeCell ref="T257:T259"/>
    <mergeCell ref="C260:C262"/>
    <mergeCell ref="D260:D262"/>
    <mergeCell ref="E260:E262"/>
    <mergeCell ref="G260:G262"/>
    <mergeCell ref="I260:I262"/>
    <mergeCell ref="K260:K262"/>
    <mergeCell ref="L260:L262"/>
    <mergeCell ref="M260:M262"/>
    <mergeCell ref="N260:N262"/>
    <mergeCell ref="O260:O262"/>
    <mergeCell ref="P260:P262"/>
    <mergeCell ref="R260:R262"/>
    <mergeCell ref="S260:S262"/>
    <mergeCell ref="T260:T262"/>
    <mergeCell ref="C263:C265"/>
    <mergeCell ref="D263:D265"/>
    <mergeCell ref="E263:E265"/>
    <mergeCell ref="G263:G265"/>
    <mergeCell ref="I263:I265"/>
    <mergeCell ref="K263:K265"/>
    <mergeCell ref="L263:L265"/>
    <mergeCell ref="M263:M265"/>
    <mergeCell ref="N263:N265"/>
    <mergeCell ref="O263:O265"/>
    <mergeCell ref="P263:P265"/>
    <mergeCell ref="R263:R265"/>
    <mergeCell ref="S263:S265"/>
    <mergeCell ref="T263:T265"/>
    <mergeCell ref="C266:C268"/>
    <mergeCell ref="D266:D268"/>
    <mergeCell ref="E266:E268"/>
    <mergeCell ref="G266:G268"/>
    <mergeCell ref="I266:I268"/>
    <mergeCell ref="K266:K268"/>
    <mergeCell ref="L266:L268"/>
    <mergeCell ref="M266:M268"/>
    <mergeCell ref="N266:N268"/>
    <mergeCell ref="O266:O268"/>
    <mergeCell ref="P266:P268"/>
    <mergeCell ref="R266:R268"/>
    <mergeCell ref="S266:S268"/>
    <mergeCell ref="T266:T268"/>
    <mergeCell ref="C269:C271"/>
    <mergeCell ref="D269:D271"/>
    <mergeCell ref="E269:E271"/>
    <mergeCell ref="G269:G271"/>
    <mergeCell ref="I269:I271"/>
    <mergeCell ref="K269:K271"/>
    <mergeCell ref="L269:L271"/>
    <mergeCell ref="M269:M271"/>
    <mergeCell ref="N269:N271"/>
    <mergeCell ref="O269:O271"/>
    <mergeCell ref="P269:P271"/>
    <mergeCell ref="R269:R271"/>
    <mergeCell ref="S269:S271"/>
    <mergeCell ref="T269:T271"/>
    <mergeCell ref="C272:C274"/>
    <mergeCell ref="D272:D274"/>
    <mergeCell ref="E272:E274"/>
    <mergeCell ref="G272:G274"/>
    <mergeCell ref="I272:I274"/>
    <mergeCell ref="K272:K274"/>
    <mergeCell ref="L272:L274"/>
    <mergeCell ref="M272:M274"/>
    <mergeCell ref="N272:N274"/>
    <mergeCell ref="O272:O274"/>
    <mergeCell ref="P272:P274"/>
    <mergeCell ref="R272:R274"/>
    <mergeCell ref="S272:S274"/>
    <mergeCell ref="T272:T274"/>
    <mergeCell ref="C275:C277"/>
    <mergeCell ref="D275:D277"/>
    <mergeCell ref="E275:E277"/>
    <mergeCell ref="G275:G277"/>
    <mergeCell ref="I275:I277"/>
    <mergeCell ref="K275:K277"/>
    <mergeCell ref="L275:L277"/>
    <mergeCell ref="M275:M277"/>
    <mergeCell ref="N275:N277"/>
    <mergeCell ref="O275:O277"/>
    <mergeCell ref="P275:P277"/>
    <mergeCell ref="R275:R277"/>
    <mergeCell ref="S275:S277"/>
    <mergeCell ref="T275:T277"/>
    <mergeCell ref="C278:C280"/>
    <mergeCell ref="D278:D280"/>
    <mergeCell ref="E278:E280"/>
    <mergeCell ref="G278:G280"/>
    <mergeCell ref="I278:I280"/>
    <mergeCell ref="K278:K280"/>
    <mergeCell ref="L278:L280"/>
    <mergeCell ref="M278:M280"/>
    <mergeCell ref="N278:N280"/>
    <mergeCell ref="O278:O280"/>
    <mergeCell ref="P278:P280"/>
    <mergeCell ref="R278:R280"/>
    <mergeCell ref="S278:S280"/>
    <mergeCell ref="T278:T280"/>
    <mergeCell ref="C281:C283"/>
    <mergeCell ref="D281:D283"/>
    <mergeCell ref="E281:E283"/>
    <mergeCell ref="G281:G283"/>
    <mergeCell ref="I281:I283"/>
    <mergeCell ref="K281:K283"/>
    <mergeCell ref="L281:L283"/>
    <mergeCell ref="M281:M283"/>
    <mergeCell ref="N281:N283"/>
    <mergeCell ref="O281:O283"/>
    <mergeCell ref="P281:P283"/>
    <mergeCell ref="R281:R283"/>
    <mergeCell ref="S281:S283"/>
    <mergeCell ref="T281:T283"/>
    <mergeCell ref="C284:C286"/>
    <mergeCell ref="D284:D286"/>
    <mergeCell ref="E284:E286"/>
    <mergeCell ref="G284:G286"/>
    <mergeCell ref="I284:I286"/>
    <mergeCell ref="K284:K286"/>
    <mergeCell ref="L284:L286"/>
    <mergeCell ref="M284:M286"/>
    <mergeCell ref="N284:N286"/>
    <mergeCell ref="O284:O286"/>
    <mergeCell ref="P284:P286"/>
    <mergeCell ref="R284:R286"/>
    <mergeCell ref="S284:S286"/>
    <mergeCell ref="T284:T286"/>
    <mergeCell ref="C287:C289"/>
    <mergeCell ref="D287:D289"/>
    <mergeCell ref="E287:E289"/>
    <mergeCell ref="G287:G289"/>
    <mergeCell ref="I287:I289"/>
    <mergeCell ref="K287:K289"/>
    <mergeCell ref="L287:L289"/>
    <mergeCell ref="M287:M289"/>
    <mergeCell ref="N287:N289"/>
    <mergeCell ref="O287:O289"/>
    <mergeCell ref="P287:P289"/>
    <mergeCell ref="R287:R289"/>
    <mergeCell ref="S287:S289"/>
    <mergeCell ref="T287:T289"/>
    <mergeCell ref="C290:C292"/>
    <mergeCell ref="D290:D292"/>
    <mergeCell ref="E290:E292"/>
    <mergeCell ref="G290:G292"/>
    <mergeCell ref="I290:I292"/>
    <mergeCell ref="K290:K292"/>
    <mergeCell ref="L290:L292"/>
    <mergeCell ref="M290:M292"/>
    <mergeCell ref="N290:N292"/>
    <mergeCell ref="O290:O292"/>
    <mergeCell ref="P290:P292"/>
    <mergeCell ref="R290:R292"/>
    <mergeCell ref="S290:S292"/>
    <mergeCell ref="T290:T292"/>
    <mergeCell ref="C293:C295"/>
    <mergeCell ref="D293:D295"/>
    <mergeCell ref="E293:E295"/>
    <mergeCell ref="G293:G295"/>
    <mergeCell ref="I293:I295"/>
    <mergeCell ref="K293:K295"/>
    <mergeCell ref="L293:L295"/>
    <mergeCell ref="M293:M295"/>
    <mergeCell ref="N293:N295"/>
    <mergeCell ref="O293:O295"/>
    <mergeCell ref="P293:P295"/>
    <mergeCell ref="R293:R295"/>
    <mergeCell ref="S293:S295"/>
    <mergeCell ref="T293:T295"/>
    <mergeCell ref="C296:C298"/>
    <mergeCell ref="D296:D298"/>
    <mergeCell ref="E296:E298"/>
    <mergeCell ref="G296:G298"/>
    <mergeCell ref="I296:I298"/>
    <mergeCell ref="K296:K298"/>
    <mergeCell ref="L296:L298"/>
    <mergeCell ref="M296:M298"/>
    <mergeCell ref="N296:N298"/>
    <mergeCell ref="O296:O298"/>
    <mergeCell ref="P296:P298"/>
    <mergeCell ref="R296:R298"/>
    <mergeCell ref="S296:S298"/>
    <mergeCell ref="T296:T298"/>
    <mergeCell ref="C299:C301"/>
    <mergeCell ref="D299:D301"/>
    <mergeCell ref="E299:E301"/>
    <mergeCell ref="G299:G301"/>
    <mergeCell ref="I299:I301"/>
    <mergeCell ref="K299:K301"/>
    <mergeCell ref="L299:L301"/>
    <mergeCell ref="M299:M301"/>
    <mergeCell ref="N299:N301"/>
    <mergeCell ref="O299:O301"/>
    <mergeCell ref="P299:P301"/>
    <mergeCell ref="R299:R301"/>
    <mergeCell ref="S299:S301"/>
    <mergeCell ref="T299:T301"/>
    <mergeCell ref="C302:C304"/>
    <mergeCell ref="D302:D304"/>
    <mergeCell ref="E302:E304"/>
    <mergeCell ref="G302:G304"/>
    <mergeCell ref="I302:I304"/>
    <mergeCell ref="K302:K304"/>
    <mergeCell ref="L302:L304"/>
    <mergeCell ref="M302:M304"/>
    <mergeCell ref="N302:N304"/>
    <mergeCell ref="O302:O304"/>
    <mergeCell ref="P302:P304"/>
    <mergeCell ref="R302:R304"/>
    <mergeCell ref="S302:S304"/>
    <mergeCell ref="T302:T304"/>
    <mergeCell ref="C305:C307"/>
    <mergeCell ref="D305:D307"/>
    <mergeCell ref="E305:E307"/>
    <mergeCell ref="G305:G307"/>
    <mergeCell ref="I305:I307"/>
    <mergeCell ref="K305:K307"/>
    <mergeCell ref="L305:L307"/>
    <mergeCell ref="M305:M307"/>
    <mergeCell ref="N305:N307"/>
    <mergeCell ref="O305:O307"/>
    <mergeCell ref="P305:P307"/>
    <mergeCell ref="R305:R307"/>
    <mergeCell ref="S305:S307"/>
    <mergeCell ref="T305:T307"/>
    <mergeCell ref="C308:C310"/>
    <mergeCell ref="D308:D310"/>
    <mergeCell ref="E308:E310"/>
    <mergeCell ref="G308:G310"/>
    <mergeCell ref="I308:I310"/>
    <mergeCell ref="K308:K310"/>
    <mergeCell ref="L308:L310"/>
    <mergeCell ref="M308:M310"/>
    <mergeCell ref="N308:N310"/>
    <mergeCell ref="O308:O310"/>
    <mergeCell ref="P308:P310"/>
    <mergeCell ref="R308:R310"/>
    <mergeCell ref="S308:S310"/>
    <mergeCell ref="T308:T310"/>
    <mergeCell ref="C311:C313"/>
    <mergeCell ref="D311:D313"/>
    <mergeCell ref="E311:E313"/>
    <mergeCell ref="G311:G313"/>
    <mergeCell ref="I311:I313"/>
    <mergeCell ref="K311:K313"/>
    <mergeCell ref="L311:L313"/>
    <mergeCell ref="M311:M313"/>
    <mergeCell ref="N311:N313"/>
    <mergeCell ref="O311:O313"/>
    <mergeCell ref="P311:P313"/>
    <mergeCell ref="R311:R313"/>
    <mergeCell ref="S311:S313"/>
    <mergeCell ref="T311:T313"/>
    <mergeCell ref="C314:C316"/>
    <mergeCell ref="D314:D316"/>
    <mergeCell ref="E314:E316"/>
    <mergeCell ref="G314:G316"/>
    <mergeCell ref="I314:I316"/>
    <mergeCell ref="K314:K316"/>
    <mergeCell ref="L314:L316"/>
    <mergeCell ref="M314:M316"/>
    <mergeCell ref="N314:N316"/>
    <mergeCell ref="O314:O316"/>
    <mergeCell ref="P314:P316"/>
    <mergeCell ref="R314:R316"/>
    <mergeCell ref="S314:S316"/>
    <mergeCell ref="T314:T316"/>
    <mergeCell ref="C317:C319"/>
    <mergeCell ref="D317:D319"/>
    <mergeCell ref="E317:E319"/>
    <mergeCell ref="G317:G319"/>
    <mergeCell ref="I317:I319"/>
    <mergeCell ref="K317:K319"/>
    <mergeCell ref="L317:L319"/>
    <mergeCell ref="M317:M319"/>
    <mergeCell ref="N317:N319"/>
    <mergeCell ref="O317:O319"/>
    <mergeCell ref="P317:P319"/>
    <mergeCell ref="R317:R319"/>
    <mergeCell ref="S317:S319"/>
    <mergeCell ref="T317:T319"/>
    <mergeCell ref="C320:C322"/>
    <mergeCell ref="D320:D322"/>
    <mergeCell ref="E320:E322"/>
    <mergeCell ref="G320:G322"/>
    <mergeCell ref="I320:I322"/>
    <mergeCell ref="K320:K322"/>
    <mergeCell ref="L320:L322"/>
    <mergeCell ref="M320:M322"/>
    <mergeCell ref="N320:N322"/>
    <mergeCell ref="O320:O322"/>
    <mergeCell ref="P320:P322"/>
    <mergeCell ref="R320:R322"/>
    <mergeCell ref="S320:S322"/>
    <mergeCell ref="T320:T322"/>
    <mergeCell ref="C323:C325"/>
    <mergeCell ref="D323:D325"/>
    <mergeCell ref="E323:E325"/>
    <mergeCell ref="G323:G325"/>
    <mergeCell ref="I323:I325"/>
    <mergeCell ref="K323:K325"/>
    <mergeCell ref="L323:L325"/>
    <mergeCell ref="M323:M325"/>
    <mergeCell ref="N323:N325"/>
    <mergeCell ref="O323:O325"/>
    <mergeCell ref="P323:P325"/>
    <mergeCell ref="R323:R325"/>
    <mergeCell ref="S323:S325"/>
    <mergeCell ref="T323:T325"/>
    <mergeCell ref="C326:C328"/>
    <mergeCell ref="D326:D328"/>
    <mergeCell ref="E326:E328"/>
    <mergeCell ref="G326:G328"/>
    <mergeCell ref="I326:I328"/>
    <mergeCell ref="K326:K328"/>
    <mergeCell ref="L326:L328"/>
    <mergeCell ref="M326:M328"/>
    <mergeCell ref="N326:N328"/>
    <mergeCell ref="O326:O328"/>
    <mergeCell ref="P326:P328"/>
    <mergeCell ref="R326:R328"/>
    <mergeCell ref="S326:S328"/>
    <mergeCell ref="T326:T328"/>
    <mergeCell ref="C329:C331"/>
    <mergeCell ref="D329:D331"/>
    <mergeCell ref="E329:E331"/>
    <mergeCell ref="G329:G331"/>
    <mergeCell ref="I329:I331"/>
    <mergeCell ref="K329:K331"/>
    <mergeCell ref="L329:L331"/>
    <mergeCell ref="M329:M331"/>
    <mergeCell ref="N329:N331"/>
    <mergeCell ref="O329:O331"/>
    <mergeCell ref="P329:P331"/>
    <mergeCell ref="R329:R331"/>
    <mergeCell ref="S329:S331"/>
    <mergeCell ref="T329:T331"/>
    <mergeCell ref="C332:C334"/>
    <mergeCell ref="D332:D334"/>
    <mergeCell ref="E332:E334"/>
    <mergeCell ref="G332:G334"/>
    <mergeCell ref="I332:I334"/>
    <mergeCell ref="K332:K334"/>
    <mergeCell ref="L332:L334"/>
    <mergeCell ref="M332:M334"/>
    <mergeCell ref="N332:N334"/>
    <mergeCell ref="O332:O334"/>
    <mergeCell ref="P332:P334"/>
    <mergeCell ref="R332:R334"/>
    <mergeCell ref="S332:S334"/>
    <mergeCell ref="T332:T334"/>
    <mergeCell ref="C335:C337"/>
    <mergeCell ref="D335:D337"/>
    <mergeCell ref="E335:E337"/>
    <mergeCell ref="G335:G337"/>
    <mergeCell ref="I335:I337"/>
    <mergeCell ref="K335:K337"/>
    <mergeCell ref="L335:L337"/>
    <mergeCell ref="M335:M337"/>
    <mergeCell ref="N335:N337"/>
    <mergeCell ref="O335:O337"/>
    <mergeCell ref="P335:P337"/>
    <mergeCell ref="R335:R337"/>
    <mergeCell ref="S335:S337"/>
    <mergeCell ref="T335:T337"/>
    <mergeCell ref="C338:C340"/>
    <mergeCell ref="D338:D340"/>
    <mergeCell ref="E338:E340"/>
    <mergeCell ref="G338:G340"/>
    <mergeCell ref="I338:I340"/>
    <mergeCell ref="K338:K340"/>
    <mergeCell ref="L338:L340"/>
    <mergeCell ref="M338:M340"/>
    <mergeCell ref="N338:N340"/>
    <mergeCell ref="O338:O340"/>
    <mergeCell ref="P338:P340"/>
    <mergeCell ref="R338:R340"/>
    <mergeCell ref="S338:S340"/>
    <mergeCell ref="T338:T340"/>
    <mergeCell ref="S350:S352"/>
    <mergeCell ref="T350:T352"/>
    <mergeCell ref="C341:C343"/>
    <mergeCell ref="D341:D343"/>
    <mergeCell ref="E341:E343"/>
    <mergeCell ref="G341:G343"/>
    <mergeCell ref="I341:I343"/>
    <mergeCell ref="K341:K343"/>
    <mergeCell ref="L341:L343"/>
    <mergeCell ref="M341:M343"/>
    <mergeCell ref="N341:N343"/>
    <mergeCell ref="O341:O343"/>
    <mergeCell ref="P341:P343"/>
    <mergeCell ref="R341:R343"/>
    <mergeCell ref="S341:S343"/>
    <mergeCell ref="T341:T343"/>
    <mergeCell ref="C344:C346"/>
    <mergeCell ref="D344:D346"/>
    <mergeCell ref="E344:E346"/>
    <mergeCell ref="G344:G346"/>
    <mergeCell ref="I344:I346"/>
    <mergeCell ref="K344:K346"/>
    <mergeCell ref="L344:L346"/>
    <mergeCell ref="M344:M346"/>
    <mergeCell ref="N344:N346"/>
    <mergeCell ref="O344:O346"/>
    <mergeCell ref="P344:P346"/>
    <mergeCell ref="R344:R346"/>
    <mergeCell ref="S344:S346"/>
    <mergeCell ref="T344:T346"/>
    <mergeCell ref="N356:N358"/>
    <mergeCell ref="O356:O358"/>
    <mergeCell ref="P356:P358"/>
    <mergeCell ref="R356:R358"/>
    <mergeCell ref="S356:S358"/>
    <mergeCell ref="T356:T358"/>
    <mergeCell ref="C347:C349"/>
    <mergeCell ref="D347:D349"/>
    <mergeCell ref="E347:E349"/>
    <mergeCell ref="G347:G349"/>
    <mergeCell ref="I347:I349"/>
    <mergeCell ref="K347:K349"/>
    <mergeCell ref="L347:L349"/>
    <mergeCell ref="M347:M349"/>
    <mergeCell ref="N347:N349"/>
    <mergeCell ref="O347:O349"/>
    <mergeCell ref="P347:P349"/>
    <mergeCell ref="R347:R349"/>
    <mergeCell ref="S347:S349"/>
    <mergeCell ref="T347:T349"/>
    <mergeCell ref="C350:C352"/>
    <mergeCell ref="D350:D352"/>
    <mergeCell ref="E350:E352"/>
    <mergeCell ref="G350:G352"/>
    <mergeCell ref="I350:I352"/>
    <mergeCell ref="K350:K352"/>
    <mergeCell ref="L350:L352"/>
    <mergeCell ref="M350:M352"/>
    <mergeCell ref="N350:N352"/>
    <mergeCell ref="O350:O352"/>
    <mergeCell ref="P350:P352"/>
    <mergeCell ref="R350:R352"/>
    <mergeCell ref="I362:I364"/>
    <mergeCell ref="K362:K364"/>
    <mergeCell ref="L362:L364"/>
    <mergeCell ref="M362:M364"/>
    <mergeCell ref="N362:N364"/>
    <mergeCell ref="O362:O364"/>
    <mergeCell ref="P362:P364"/>
    <mergeCell ref="R362:R364"/>
    <mergeCell ref="S362:S364"/>
    <mergeCell ref="T362:T364"/>
    <mergeCell ref="C353:C355"/>
    <mergeCell ref="D353:D355"/>
    <mergeCell ref="E353:E355"/>
    <mergeCell ref="G353:G355"/>
    <mergeCell ref="I353:I355"/>
    <mergeCell ref="K353:K355"/>
    <mergeCell ref="L353:L355"/>
    <mergeCell ref="M353:M355"/>
    <mergeCell ref="N353:N355"/>
    <mergeCell ref="O353:O355"/>
    <mergeCell ref="P353:P355"/>
    <mergeCell ref="R353:R355"/>
    <mergeCell ref="S353:S355"/>
    <mergeCell ref="T353:T355"/>
    <mergeCell ref="C356:C358"/>
    <mergeCell ref="D356:D358"/>
    <mergeCell ref="E356:E358"/>
    <mergeCell ref="G356:G358"/>
    <mergeCell ref="I356:I358"/>
    <mergeCell ref="K356:K358"/>
    <mergeCell ref="L356:L358"/>
    <mergeCell ref="M356:M358"/>
    <mergeCell ref="C365:C367"/>
    <mergeCell ref="D365:D367"/>
    <mergeCell ref="E365:E367"/>
    <mergeCell ref="G365:G367"/>
    <mergeCell ref="I365:I367"/>
    <mergeCell ref="K365:K367"/>
    <mergeCell ref="L365:L367"/>
    <mergeCell ref="M365:M367"/>
    <mergeCell ref="N365:N367"/>
    <mergeCell ref="O365:O367"/>
    <mergeCell ref="P365:P367"/>
    <mergeCell ref="R365:R367"/>
    <mergeCell ref="S365:S367"/>
    <mergeCell ref="T365:T367"/>
    <mergeCell ref="C359:C361"/>
    <mergeCell ref="D359:D361"/>
    <mergeCell ref="E359:E361"/>
    <mergeCell ref="G359:G361"/>
    <mergeCell ref="I359:I361"/>
    <mergeCell ref="K359:K361"/>
    <mergeCell ref="L359:L361"/>
    <mergeCell ref="M359:M361"/>
    <mergeCell ref="N359:N361"/>
    <mergeCell ref="O359:O361"/>
    <mergeCell ref="P359:P361"/>
    <mergeCell ref="R359:R361"/>
    <mergeCell ref="S359:S361"/>
    <mergeCell ref="T359:T361"/>
    <mergeCell ref="C362:C364"/>
    <mergeCell ref="D362:D364"/>
    <mergeCell ref="E362:E364"/>
    <mergeCell ref="G362:G364"/>
  </mergeCells>
  <conditionalFormatting sqref="J28:J29">
    <cfRule type="cellIs" dxfId="2" priority="3" operator="notBetween">
      <formula>3.1</formula>
      <formula>3.6</formula>
    </cfRule>
  </conditionalFormatting>
  <conditionalFormatting sqref="J80:J367">
    <cfRule type="cellIs" dxfId="1" priority="4" operator="lessThan">
      <formula>-0.3</formula>
    </cfRule>
    <cfRule type="cellIs" dxfId="0" priority="5" operator="greaterThan">
      <formula>0.3</formula>
    </cfRule>
  </conditionalFormatting>
  <dataValidations count="1">
    <dataValidation type="list" allowBlank="1" showInputMessage="1" showErrorMessage="1" sqref="B79">
      <formula1>"Row,Column"</formula1>
      <formula2>0</formula2>
    </dataValidation>
  </dataValidations>
  <pageMargins left="0.70833333333333304" right="0.70833333333333304" top="0.74791666666666701" bottom="0.74861111111111101" header="0.51180555555555496" footer="0.31527777777777799"/>
  <pageSetup paperSize="0" scale="0" firstPageNumber="0" fitToHeight="0" orientation="portrait" usePrinterDefaults="0" horizontalDpi="0" verticalDpi="0" copies="0"/>
  <headerFooter>
    <oddFooter>&amp;LData Analysis Template v4.14&amp;CKAPA Library Quantification Kit (Illumina® platforms)&amp;R© Kapa Biosystems 2014</oddFooter>
  </headerFooter>
  <rowBreaks count="8" manualBreakCount="8">
    <brk id="67" max="16383" man="1"/>
    <brk id="115" max="16383" man="1"/>
    <brk id="151" max="16383" man="1"/>
    <brk id="187" max="16383" man="1"/>
    <brk id="223" max="16383" man="1"/>
    <brk id="259" max="16383" man="1"/>
    <brk id="295" max="16383" man="1"/>
    <brk id="331" max="16383" man="1"/>
  </rowBreak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A801E"/>
  </sheetPr>
  <dimension ref="A1:AMK102"/>
  <sheetViews>
    <sheetView zoomScale="80" zoomScaleNormal="80" workbookViewId="0"/>
  </sheetViews>
  <sheetFormatPr defaultRowHeight="14.25"/>
  <cols>
    <col min="1" max="1" width="4.58984375" style="151"/>
    <col min="2" max="2" width="9.7265625" style="151"/>
    <col min="3" max="3" width="24.86328125" style="151"/>
    <col min="4" max="4" width="21.6328125" style="151"/>
    <col min="5" max="5" width="21.1796875" style="151"/>
    <col min="6" max="6" width="21.08984375" style="151"/>
    <col min="7" max="7" width="13.36328125" style="151"/>
    <col min="8" max="8" width="18.7265625" style="151"/>
    <col min="9" max="9" width="4.58984375" style="152"/>
    <col min="10" max="10" width="4.58984375" style="151"/>
    <col min="11" max="11" width="15.54296875" style="151"/>
    <col min="12" max="12" width="15.953125" style="151"/>
    <col min="13" max="15" width="19.26953125" style="151"/>
    <col min="16" max="1025" width="9.08984375" style="151"/>
  </cols>
  <sheetData>
    <row r="1" spans="2:15">
      <c r="B1"/>
      <c r="C1" s="153"/>
      <c r="D1" s="153"/>
      <c r="E1" s="153"/>
      <c r="F1" s="153"/>
      <c r="G1"/>
      <c r="H1" s="21"/>
      <c r="I1" s="154"/>
      <c r="K1"/>
      <c r="L1"/>
      <c r="M1"/>
      <c r="N1"/>
      <c r="O1"/>
    </row>
    <row r="2" spans="2:15">
      <c r="B2" s="155"/>
      <c r="C2" s="156"/>
      <c r="D2" s="156"/>
      <c r="E2" s="156"/>
      <c r="F2" s="156"/>
      <c r="G2" s="155"/>
      <c r="H2" s="25"/>
      <c r="I2" s="157"/>
      <c r="K2"/>
      <c r="L2"/>
      <c r="M2"/>
      <c r="N2"/>
      <c r="O2"/>
    </row>
    <row r="3" spans="2:15" ht="20">
      <c r="B3" s="155"/>
      <c r="C3" s="158" t="s">
        <v>484</v>
      </c>
      <c r="D3" s="158"/>
      <c r="E3" s="156"/>
      <c r="F3" s="156"/>
      <c r="G3" s="155"/>
      <c r="H3" s="25"/>
      <c r="I3" s="157"/>
      <c r="K3"/>
      <c r="L3"/>
      <c r="M3"/>
      <c r="N3"/>
      <c r="O3"/>
    </row>
    <row r="4" spans="2:15">
      <c r="B4" s="155"/>
      <c r="C4" s="155"/>
      <c r="D4" s="155"/>
      <c r="E4" s="155"/>
      <c r="F4" s="155"/>
      <c r="G4" s="155"/>
      <c r="H4" s="155"/>
      <c r="I4" s="155"/>
      <c r="K4" s="159">
        <v>0.87</v>
      </c>
      <c r="L4"/>
      <c r="M4"/>
      <c r="N4"/>
      <c r="O4"/>
    </row>
    <row r="5" spans="2:15" ht="63" customHeight="1">
      <c r="B5" s="160" t="s">
        <v>485</v>
      </c>
      <c r="C5" s="161" t="s">
        <v>471</v>
      </c>
      <c r="D5" s="131" t="s">
        <v>478</v>
      </c>
      <c r="E5" s="162" t="s">
        <v>479</v>
      </c>
      <c r="F5" s="163" t="s">
        <v>480</v>
      </c>
      <c r="G5" s="164" t="s">
        <v>486</v>
      </c>
      <c r="H5" s="133" t="s">
        <v>487</v>
      </c>
      <c r="I5" s="155"/>
      <c r="K5" s="134" t="s">
        <v>481</v>
      </c>
      <c r="L5" s="165" t="s">
        <v>488</v>
      </c>
      <c r="M5" s="136" t="s">
        <v>483</v>
      </c>
      <c r="N5" s="136" t="s">
        <v>489</v>
      </c>
      <c r="O5" s="153"/>
    </row>
    <row r="6" spans="2:15" ht="15" customHeight="1">
      <c r="B6" s="155">
        <f>Samples!C2</f>
        <v>0</v>
      </c>
      <c r="C6" s="166" t="e">
        <f>Analysis!D80</f>
        <v>#N/A</v>
      </c>
      <c r="D6" s="167" t="e">
        <f>Analysis!N80</f>
        <v>#N/A</v>
      </c>
      <c r="E6" s="168" t="e">
        <f>Analysis!O80</f>
        <v>#N/A</v>
      </c>
      <c r="F6" s="169" t="e">
        <f>Analysis!P80</f>
        <v>#N/A</v>
      </c>
      <c r="G6" s="170">
        <v>25</v>
      </c>
      <c r="H6" s="171" t="e">
        <f t="shared" ref="H6:H37" si="0">F6*G6</f>
        <v>#N/A</v>
      </c>
      <c r="I6" s="155"/>
      <c r="K6" s="172">
        <f t="shared" ref="K6:K37" si="1">$K$4</f>
        <v>0.87</v>
      </c>
      <c r="L6" s="173" t="e">
        <f t="shared" ref="L6:L37" si="2">E6*K6</f>
        <v>#N/A</v>
      </c>
      <c r="M6" s="174" t="e">
        <f t="shared" ref="M6:M37" si="3">F6*K6</f>
        <v>#N/A</v>
      </c>
      <c r="N6" s="175" t="e">
        <f t="shared" ref="N6:N37" si="4">G6*M6</f>
        <v>#N/A</v>
      </c>
      <c r="O6" s="153"/>
    </row>
    <row r="7" spans="2:15" ht="15" customHeight="1">
      <c r="B7" s="155">
        <f>Samples!C3</f>
        <v>0</v>
      </c>
      <c r="C7" s="176" t="e">
        <f>Analysis!D83</f>
        <v>#N/A</v>
      </c>
      <c r="D7" s="177" t="e">
        <f>Analysis!N83</f>
        <v>#N/A</v>
      </c>
      <c r="E7" s="178" t="e">
        <f>Analysis!O83</f>
        <v>#N/A</v>
      </c>
      <c r="F7" s="179" t="e">
        <f>Analysis!P83</f>
        <v>#N/A</v>
      </c>
      <c r="G7" s="180">
        <v>25</v>
      </c>
      <c r="H7" s="181" t="e">
        <f t="shared" si="0"/>
        <v>#N/A</v>
      </c>
      <c r="I7" s="155"/>
      <c r="K7" s="182">
        <f t="shared" si="1"/>
        <v>0.87</v>
      </c>
      <c r="L7" s="183" t="e">
        <f t="shared" si="2"/>
        <v>#N/A</v>
      </c>
      <c r="M7" s="184" t="e">
        <f t="shared" si="3"/>
        <v>#N/A</v>
      </c>
      <c r="N7" s="175" t="e">
        <f t="shared" si="4"/>
        <v>#N/A</v>
      </c>
      <c r="O7" s="153"/>
    </row>
    <row r="8" spans="2:15" ht="15" customHeight="1">
      <c r="B8" s="155">
        <f>Samples!C4</f>
        <v>0</v>
      </c>
      <c r="C8" s="176" t="e">
        <f>Analysis!D86</f>
        <v>#N/A</v>
      </c>
      <c r="D8" s="177" t="e">
        <f>Analysis!N86</f>
        <v>#N/A</v>
      </c>
      <c r="E8" s="178" t="e">
        <f>Analysis!O86</f>
        <v>#N/A</v>
      </c>
      <c r="F8" s="179" t="e">
        <f>Analysis!P86</f>
        <v>#N/A</v>
      </c>
      <c r="G8" s="180">
        <v>25</v>
      </c>
      <c r="H8" s="181" t="e">
        <f t="shared" si="0"/>
        <v>#N/A</v>
      </c>
      <c r="I8" s="155"/>
      <c r="K8" s="182">
        <f t="shared" si="1"/>
        <v>0.87</v>
      </c>
      <c r="L8" s="183" t="e">
        <f t="shared" si="2"/>
        <v>#N/A</v>
      </c>
      <c r="M8" s="184" t="e">
        <f t="shared" si="3"/>
        <v>#N/A</v>
      </c>
      <c r="N8" s="175" t="e">
        <f t="shared" si="4"/>
        <v>#N/A</v>
      </c>
      <c r="O8" s="153"/>
    </row>
    <row r="9" spans="2:15" ht="15" customHeight="1">
      <c r="B9" s="155">
        <f>Samples!C5</f>
        <v>0</v>
      </c>
      <c r="C9" s="176" t="e">
        <f>Analysis!D89</f>
        <v>#N/A</v>
      </c>
      <c r="D9" s="177" t="e">
        <f>Analysis!N89</f>
        <v>#N/A</v>
      </c>
      <c r="E9" s="178" t="e">
        <f>Analysis!O89</f>
        <v>#N/A</v>
      </c>
      <c r="F9" s="179" t="e">
        <f>Analysis!P89</f>
        <v>#N/A</v>
      </c>
      <c r="G9" s="180">
        <v>25</v>
      </c>
      <c r="H9" s="181" t="e">
        <f t="shared" si="0"/>
        <v>#N/A</v>
      </c>
      <c r="I9" s="155"/>
      <c r="K9" s="182">
        <f t="shared" si="1"/>
        <v>0.87</v>
      </c>
      <c r="L9" s="183" t="e">
        <f t="shared" si="2"/>
        <v>#N/A</v>
      </c>
      <c r="M9" s="184" t="e">
        <f t="shared" si="3"/>
        <v>#N/A</v>
      </c>
      <c r="N9" s="175" t="e">
        <f t="shared" si="4"/>
        <v>#N/A</v>
      </c>
      <c r="O9" s="153"/>
    </row>
    <row r="10" spans="2:15" ht="15" customHeight="1">
      <c r="B10" s="155">
        <f>Samples!C6</f>
        <v>0</v>
      </c>
      <c r="C10" s="176" t="e">
        <f>Analysis!D92</f>
        <v>#N/A</v>
      </c>
      <c r="D10" s="177" t="e">
        <f>Analysis!N92</f>
        <v>#N/A</v>
      </c>
      <c r="E10" s="178" t="e">
        <f>Analysis!O92</f>
        <v>#N/A</v>
      </c>
      <c r="F10" s="179" t="e">
        <f>Analysis!P92</f>
        <v>#N/A</v>
      </c>
      <c r="G10" s="180">
        <v>25</v>
      </c>
      <c r="H10" s="181" t="e">
        <f t="shared" si="0"/>
        <v>#N/A</v>
      </c>
      <c r="I10" s="155"/>
      <c r="K10" s="182">
        <f t="shared" si="1"/>
        <v>0.87</v>
      </c>
      <c r="L10" s="183" t="e">
        <f t="shared" si="2"/>
        <v>#N/A</v>
      </c>
      <c r="M10" s="184" t="e">
        <f t="shared" si="3"/>
        <v>#N/A</v>
      </c>
      <c r="N10" s="175" t="e">
        <f t="shared" si="4"/>
        <v>#N/A</v>
      </c>
      <c r="O10" s="153"/>
    </row>
    <row r="11" spans="2:15" ht="15" customHeight="1">
      <c r="B11" s="155">
        <f>Samples!C7</f>
        <v>0</v>
      </c>
      <c r="C11" s="176" t="e">
        <f>Analysis!D95</f>
        <v>#N/A</v>
      </c>
      <c r="D11" s="177" t="e">
        <f>Analysis!N95</f>
        <v>#N/A</v>
      </c>
      <c r="E11" s="178" t="e">
        <f>Analysis!O95</f>
        <v>#N/A</v>
      </c>
      <c r="F11" s="179" t="e">
        <f>Analysis!P95</f>
        <v>#N/A</v>
      </c>
      <c r="G11" s="180">
        <v>25</v>
      </c>
      <c r="H11" s="181" t="e">
        <f t="shared" si="0"/>
        <v>#N/A</v>
      </c>
      <c r="I11" s="155"/>
      <c r="K11" s="182">
        <f t="shared" si="1"/>
        <v>0.87</v>
      </c>
      <c r="L11" s="183" t="e">
        <f t="shared" si="2"/>
        <v>#N/A</v>
      </c>
      <c r="M11" s="184" t="e">
        <f t="shared" si="3"/>
        <v>#N/A</v>
      </c>
      <c r="N11" s="175" t="e">
        <f t="shared" si="4"/>
        <v>#N/A</v>
      </c>
      <c r="O11" s="153"/>
    </row>
    <row r="12" spans="2:15" ht="15" customHeight="1">
      <c r="B12" s="155">
        <f>Samples!C8</f>
        <v>0</v>
      </c>
      <c r="C12" s="176" t="e">
        <f>Analysis!D98</f>
        <v>#N/A</v>
      </c>
      <c r="D12" s="177" t="e">
        <f>Analysis!N98</f>
        <v>#N/A</v>
      </c>
      <c r="E12" s="178" t="e">
        <f>Analysis!O98</f>
        <v>#N/A</v>
      </c>
      <c r="F12" s="179" t="e">
        <f>Analysis!P98</f>
        <v>#N/A</v>
      </c>
      <c r="G12" s="180">
        <v>25</v>
      </c>
      <c r="H12" s="181" t="e">
        <f t="shared" si="0"/>
        <v>#N/A</v>
      </c>
      <c r="I12" s="155"/>
      <c r="K12" s="182">
        <f t="shared" si="1"/>
        <v>0.87</v>
      </c>
      <c r="L12" s="183" t="e">
        <f t="shared" si="2"/>
        <v>#N/A</v>
      </c>
      <c r="M12" s="184" t="e">
        <f t="shared" si="3"/>
        <v>#N/A</v>
      </c>
      <c r="N12" s="175" t="e">
        <f t="shared" si="4"/>
        <v>#N/A</v>
      </c>
      <c r="O12" s="22"/>
    </row>
    <row r="13" spans="2:15" ht="15" customHeight="1">
      <c r="B13" s="155">
        <f>Samples!C9</f>
        <v>0</v>
      </c>
      <c r="C13" s="176" t="e">
        <f>Analysis!D101</f>
        <v>#N/A</v>
      </c>
      <c r="D13" s="177" t="e">
        <f>Analysis!N101</f>
        <v>#N/A</v>
      </c>
      <c r="E13" s="178" t="e">
        <f>Analysis!O101</f>
        <v>#N/A</v>
      </c>
      <c r="F13" s="179" t="e">
        <f>Analysis!P101</f>
        <v>#N/A</v>
      </c>
      <c r="G13" s="180">
        <v>25</v>
      </c>
      <c r="H13" s="181" t="e">
        <f t="shared" si="0"/>
        <v>#N/A</v>
      </c>
      <c r="I13" s="155"/>
      <c r="K13" s="182">
        <f t="shared" si="1"/>
        <v>0.87</v>
      </c>
      <c r="L13" s="183" t="e">
        <f t="shared" si="2"/>
        <v>#N/A</v>
      </c>
      <c r="M13" s="184" t="e">
        <f t="shared" si="3"/>
        <v>#N/A</v>
      </c>
      <c r="N13" s="175" t="e">
        <f t="shared" si="4"/>
        <v>#N/A</v>
      </c>
      <c r="O13" s="24"/>
    </row>
    <row r="14" spans="2:15" ht="15" customHeight="1">
      <c r="B14" s="155">
        <f>Samples!C10</f>
        <v>0</v>
      </c>
      <c r="C14" s="176" t="e">
        <f>Analysis!D104</f>
        <v>#N/A</v>
      </c>
      <c r="D14" s="177" t="e">
        <f>Analysis!N104</f>
        <v>#N/A</v>
      </c>
      <c r="E14" s="178" t="e">
        <f>Analysis!O104</f>
        <v>#N/A</v>
      </c>
      <c r="F14" s="179" t="e">
        <f>Analysis!P104</f>
        <v>#N/A</v>
      </c>
      <c r="G14" s="180">
        <v>25</v>
      </c>
      <c r="H14" s="181" t="e">
        <f t="shared" si="0"/>
        <v>#N/A</v>
      </c>
      <c r="I14" s="155"/>
      <c r="K14" s="182">
        <f t="shared" si="1"/>
        <v>0.87</v>
      </c>
      <c r="L14" s="183" t="e">
        <f t="shared" si="2"/>
        <v>#N/A</v>
      </c>
      <c r="M14" s="184" t="e">
        <f t="shared" si="3"/>
        <v>#N/A</v>
      </c>
      <c r="N14" s="175" t="e">
        <f t="shared" si="4"/>
        <v>#N/A</v>
      </c>
      <c r="O14" s="24"/>
    </row>
    <row r="15" spans="2:15" ht="15" customHeight="1">
      <c r="B15" s="155">
        <f>Samples!C11</f>
        <v>0</v>
      </c>
      <c r="C15" s="176" t="e">
        <f>Analysis!D107</f>
        <v>#N/A</v>
      </c>
      <c r="D15" s="177" t="e">
        <f>Analysis!N107</f>
        <v>#N/A</v>
      </c>
      <c r="E15" s="178" t="e">
        <f>Analysis!O107</f>
        <v>#N/A</v>
      </c>
      <c r="F15" s="179" t="e">
        <f>Analysis!P107</f>
        <v>#N/A</v>
      </c>
      <c r="G15" s="180">
        <v>25</v>
      </c>
      <c r="H15" s="181" t="e">
        <f t="shared" si="0"/>
        <v>#N/A</v>
      </c>
      <c r="I15" s="155"/>
      <c r="K15" s="182">
        <f t="shared" si="1"/>
        <v>0.87</v>
      </c>
      <c r="L15" s="183" t="e">
        <f t="shared" si="2"/>
        <v>#N/A</v>
      </c>
      <c r="M15" s="184" t="e">
        <f t="shared" si="3"/>
        <v>#N/A</v>
      </c>
      <c r="N15" s="175" t="e">
        <f t="shared" si="4"/>
        <v>#N/A</v>
      </c>
      <c r="O15" s="24"/>
    </row>
    <row r="16" spans="2:15" ht="15" customHeight="1">
      <c r="B16" s="155">
        <f>Samples!C12</f>
        <v>0</v>
      </c>
      <c r="C16" s="176" t="e">
        <f>Analysis!D110</f>
        <v>#N/A</v>
      </c>
      <c r="D16" s="177" t="e">
        <f>Analysis!N110</f>
        <v>#N/A</v>
      </c>
      <c r="E16" s="178" t="e">
        <f>Analysis!O110</f>
        <v>#N/A</v>
      </c>
      <c r="F16" s="179" t="e">
        <f>Analysis!P110</f>
        <v>#N/A</v>
      </c>
      <c r="G16" s="180">
        <v>25</v>
      </c>
      <c r="H16" s="181" t="e">
        <f t="shared" si="0"/>
        <v>#N/A</v>
      </c>
      <c r="I16" s="155"/>
      <c r="K16" s="182">
        <f t="shared" si="1"/>
        <v>0.87</v>
      </c>
      <c r="L16" s="183" t="e">
        <f t="shared" si="2"/>
        <v>#N/A</v>
      </c>
      <c r="M16" s="184" t="e">
        <f t="shared" si="3"/>
        <v>#N/A</v>
      </c>
      <c r="N16" s="175" t="e">
        <f t="shared" si="4"/>
        <v>#N/A</v>
      </c>
      <c r="O16" s="22"/>
    </row>
    <row r="17" spans="2:15" ht="15" customHeight="1">
      <c r="B17" s="155">
        <f>Samples!C13</f>
        <v>0</v>
      </c>
      <c r="C17" s="176" t="e">
        <f>Analysis!D113</f>
        <v>#N/A</v>
      </c>
      <c r="D17" s="177" t="e">
        <f>Analysis!N113</f>
        <v>#N/A</v>
      </c>
      <c r="E17" s="178" t="e">
        <f>Analysis!O113</f>
        <v>#N/A</v>
      </c>
      <c r="F17" s="179" t="e">
        <f>Analysis!P113</f>
        <v>#N/A</v>
      </c>
      <c r="G17" s="180">
        <v>25</v>
      </c>
      <c r="H17" s="181" t="e">
        <f t="shared" si="0"/>
        <v>#N/A</v>
      </c>
      <c r="I17" s="155"/>
      <c r="K17" s="182">
        <f t="shared" si="1"/>
        <v>0.87</v>
      </c>
      <c r="L17" s="183" t="e">
        <f t="shared" si="2"/>
        <v>#N/A</v>
      </c>
      <c r="M17" s="184" t="e">
        <f t="shared" si="3"/>
        <v>#N/A</v>
      </c>
      <c r="N17" s="175" t="e">
        <f t="shared" si="4"/>
        <v>#N/A</v>
      </c>
      <c r="O17" s="24"/>
    </row>
    <row r="18" spans="2:15" ht="15" customHeight="1">
      <c r="B18" s="155">
        <f>Samples!C14</f>
        <v>0</v>
      </c>
      <c r="C18" s="176" t="e">
        <f>Analysis!D116</f>
        <v>#N/A</v>
      </c>
      <c r="D18" s="177" t="e">
        <f>Analysis!N116</f>
        <v>#N/A</v>
      </c>
      <c r="E18" s="178" t="e">
        <f>Analysis!O116</f>
        <v>#N/A</v>
      </c>
      <c r="F18" s="179" t="e">
        <f>Analysis!P116</f>
        <v>#N/A</v>
      </c>
      <c r="G18" s="180">
        <v>25</v>
      </c>
      <c r="H18" s="181" t="e">
        <f t="shared" si="0"/>
        <v>#N/A</v>
      </c>
      <c r="I18" s="155"/>
      <c r="K18" s="182">
        <f t="shared" si="1"/>
        <v>0.87</v>
      </c>
      <c r="L18" s="183" t="e">
        <f t="shared" si="2"/>
        <v>#N/A</v>
      </c>
      <c r="M18" s="184" t="e">
        <f t="shared" si="3"/>
        <v>#N/A</v>
      </c>
      <c r="N18" s="175" t="e">
        <f t="shared" si="4"/>
        <v>#N/A</v>
      </c>
      <c r="O18" s="24"/>
    </row>
    <row r="19" spans="2:15" ht="15" customHeight="1">
      <c r="B19" s="155">
        <f>Samples!C15</f>
        <v>0</v>
      </c>
      <c r="C19" s="176" t="e">
        <f>Analysis!D119</f>
        <v>#N/A</v>
      </c>
      <c r="D19" s="177" t="e">
        <f>Analysis!N119</f>
        <v>#N/A</v>
      </c>
      <c r="E19" s="178" t="e">
        <f>Analysis!O119</f>
        <v>#N/A</v>
      </c>
      <c r="F19" s="179" t="e">
        <f>Analysis!P119</f>
        <v>#N/A</v>
      </c>
      <c r="G19" s="180">
        <v>25</v>
      </c>
      <c r="H19" s="181" t="e">
        <f t="shared" si="0"/>
        <v>#N/A</v>
      </c>
      <c r="I19" s="155"/>
      <c r="K19" s="182">
        <f t="shared" si="1"/>
        <v>0.87</v>
      </c>
      <c r="L19" s="183" t="e">
        <f t="shared" si="2"/>
        <v>#N/A</v>
      </c>
      <c r="M19" s="184" t="e">
        <f t="shared" si="3"/>
        <v>#N/A</v>
      </c>
      <c r="N19" s="175" t="e">
        <f t="shared" si="4"/>
        <v>#N/A</v>
      </c>
      <c r="O19" s="24"/>
    </row>
    <row r="20" spans="2:15" ht="15" customHeight="1">
      <c r="B20" s="155">
        <f>Samples!C16</f>
        <v>0</v>
      </c>
      <c r="C20" s="176" t="e">
        <f>Analysis!D122</f>
        <v>#N/A</v>
      </c>
      <c r="D20" s="177" t="e">
        <f>Analysis!N122</f>
        <v>#N/A</v>
      </c>
      <c r="E20" s="178" t="e">
        <f>Analysis!O122</f>
        <v>#N/A</v>
      </c>
      <c r="F20" s="179" t="e">
        <f>Analysis!P122</f>
        <v>#N/A</v>
      </c>
      <c r="G20" s="180">
        <v>25</v>
      </c>
      <c r="H20" s="181" t="e">
        <f t="shared" si="0"/>
        <v>#N/A</v>
      </c>
      <c r="I20" s="155"/>
      <c r="K20" s="182">
        <f t="shared" si="1"/>
        <v>0.87</v>
      </c>
      <c r="L20" s="183" t="e">
        <f t="shared" si="2"/>
        <v>#N/A</v>
      </c>
      <c r="M20" s="184" t="e">
        <f t="shared" si="3"/>
        <v>#N/A</v>
      </c>
      <c r="N20" s="175" t="e">
        <f t="shared" si="4"/>
        <v>#N/A</v>
      </c>
      <c r="O20" s="24"/>
    </row>
    <row r="21" spans="2:15" ht="15" customHeight="1">
      <c r="B21" s="155">
        <f>Samples!C17</f>
        <v>0</v>
      </c>
      <c r="C21" s="176" t="e">
        <f>Analysis!D125</f>
        <v>#N/A</v>
      </c>
      <c r="D21" s="177" t="e">
        <f>Analysis!N125</f>
        <v>#N/A</v>
      </c>
      <c r="E21" s="178" t="e">
        <f>Analysis!O125</f>
        <v>#N/A</v>
      </c>
      <c r="F21" s="179" t="e">
        <f>Analysis!P125</f>
        <v>#N/A</v>
      </c>
      <c r="G21" s="180">
        <v>25</v>
      </c>
      <c r="H21" s="181" t="e">
        <f t="shared" si="0"/>
        <v>#N/A</v>
      </c>
      <c r="I21" s="155"/>
      <c r="K21" s="182">
        <f t="shared" si="1"/>
        <v>0.87</v>
      </c>
      <c r="L21" s="183" t="e">
        <f t="shared" si="2"/>
        <v>#N/A</v>
      </c>
      <c r="M21" s="184" t="e">
        <f t="shared" si="3"/>
        <v>#N/A</v>
      </c>
      <c r="N21" s="175" t="e">
        <f t="shared" si="4"/>
        <v>#N/A</v>
      </c>
    </row>
    <row r="22" spans="2:15" ht="15" customHeight="1">
      <c r="B22" s="155">
        <f>Samples!C18</f>
        <v>0</v>
      </c>
      <c r="C22" s="176" t="e">
        <f>Analysis!D128</f>
        <v>#N/A</v>
      </c>
      <c r="D22" s="177" t="e">
        <f>Analysis!N128</f>
        <v>#N/A</v>
      </c>
      <c r="E22" s="178" t="e">
        <f>Analysis!O128</f>
        <v>#N/A</v>
      </c>
      <c r="F22" s="179" t="e">
        <f>Analysis!P128</f>
        <v>#N/A</v>
      </c>
      <c r="G22" s="180">
        <v>25</v>
      </c>
      <c r="H22" s="181" t="e">
        <f t="shared" si="0"/>
        <v>#N/A</v>
      </c>
      <c r="I22" s="155"/>
      <c r="K22" s="182">
        <f t="shared" si="1"/>
        <v>0.87</v>
      </c>
      <c r="L22" s="183" t="e">
        <f t="shared" si="2"/>
        <v>#N/A</v>
      </c>
      <c r="M22" s="184" t="e">
        <f t="shared" si="3"/>
        <v>#N/A</v>
      </c>
      <c r="N22" s="175" t="e">
        <f t="shared" si="4"/>
        <v>#N/A</v>
      </c>
    </row>
    <row r="23" spans="2:15" ht="15" customHeight="1">
      <c r="B23" s="155">
        <f>Samples!C19</f>
        <v>0</v>
      </c>
      <c r="C23" s="176" t="e">
        <f>Analysis!D131</f>
        <v>#N/A</v>
      </c>
      <c r="D23" s="177" t="e">
        <f>Analysis!N131</f>
        <v>#N/A</v>
      </c>
      <c r="E23" s="178" t="e">
        <f>Analysis!O131</f>
        <v>#N/A</v>
      </c>
      <c r="F23" s="179" t="e">
        <f>Analysis!P131</f>
        <v>#N/A</v>
      </c>
      <c r="G23" s="180">
        <v>25</v>
      </c>
      <c r="H23" s="181" t="e">
        <f t="shared" si="0"/>
        <v>#N/A</v>
      </c>
      <c r="I23" s="155"/>
      <c r="K23" s="182">
        <f t="shared" si="1"/>
        <v>0.87</v>
      </c>
      <c r="L23" s="183" t="e">
        <f t="shared" si="2"/>
        <v>#N/A</v>
      </c>
      <c r="M23" s="184" t="e">
        <f t="shared" si="3"/>
        <v>#N/A</v>
      </c>
      <c r="N23" s="175" t="e">
        <f t="shared" si="4"/>
        <v>#N/A</v>
      </c>
    </row>
    <row r="24" spans="2:15" ht="15" customHeight="1">
      <c r="B24" s="155">
        <f>Samples!C20</f>
        <v>0</v>
      </c>
      <c r="C24" s="176" t="e">
        <f>Analysis!D134</f>
        <v>#N/A</v>
      </c>
      <c r="D24" s="177" t="e">
        <f>Analysis!N134</f>
        <v>#N/A</v>
      </c>
      <c r="E24" s="178" t="e">
        <f>Analysis!O134</f>
        <v>#N/A</v>
      </c>
      <c r="F24" s="179" t="e">
        <f>Analysis!P134</f>
        <v>#N/A</v>
      </c>
      <c r="G24" s="180">
        <v>25</v>
      </c>
      <c r="H24" s="181" t="e">
        <f t="shared" si="0"/>
        <v>#N/A</v>
      </c>
      <c r="I24" s="155"/>
      <c r="K24" s="182">
        <f t="shared" si="1"/>
        <v>0.87</v>
      </c>
      <c r="L24" s="183" t="e">
        <f t="shared" si="2"/>
        <v>#N/A</v>
      </c>
      <c r="M24" s="184" t="e">
        <f t="shared" si="3"/>
        <v>#N/A</v>
      </c>
      <c r="N24" s="175" t="e">
        <f t="shared" si="4"/>
        <v>#N/A</v>
      </c>
    </row>
    <row r="25" spans="2:15" ht="15" customHeight="1">
      <c r="B25" s="155">
        <f>Samples!C21</f>
        <v>0</v>
      </c>
      <c r="C25" s="176" t="e">
        <f>Analysis!D137</f>
        <v>#N/A</v>
      </c>
      <c r="D25" s="177" t="e">
        <f>Analysis!N137</f>
        <v>#N/A</v>
      </c>
      <c r="E25" s="178" t="e">
        <f>Analysis!O137</f>
        <v>#N/A</v>
      </c>
      <c r="F25" s="179" t="e">
        <f>Analysis!P137</f>
        <v>#N/A</v>
      </c>
      <c r="G25" s="180">
        <v>25</v>
      </c>
      <c r="H25" s="181" t="e">
        <f t="shared" si="0"/>
        <v>#N/A</v>
      </c>
      <c r="I25" s="155"/>
      <c r="K25" s="182">
        <f t="shared" si="1"/>
        <v>0.87</v>
      </c>
      <c r="L25" s="183" t="e">
        <f t="shared" si="2"/>
        <v>#N/A</v>
      </c>
      <c r="M25" s="184" t="e">
        <f t="shared" si="3"/>
        <v>#N/A</v>
      </c>
      <c r="N25" s="175" t="e">
        <f t="shared" si="4"/>
        <v>#N/A</v>
      </c>
    </row>
    <row r="26" spans="2:15" ht="15" customHeight="1">
      <c r="B26" s="155">
        <f>Samples!C22</f>
        <v>0</v>
      </c>
      <c r="C26" s="176" t="e">
        <f>Analysis!D140</f>
        <v>#N/A</v>
      </c>
      <c r="D26" s="177" t="e">
        <f>Analysis!N140</f>
        <v>#N/A</v>
      </c>
      <c r="E26" s="178" t="e">
        <f>Analysis!O140</f>
        <v>#N/A</v>
      </c>
      <c r="F26" s="179" t="e">
        <f>Analysis!P140</f>
        <v>#N/A</v>
      </c>
      <c r="G26" s="180">
        <v>25</v>
      </c>
      <c r="H26" s="181" t="e">
        <f t="shared" si="0"/>
        <v>#N/A</v>
      </c>
      <c r="I26" s="155"/>
      <c r="K26" s="182">
        <f t="shared" si="1"/>
        <v>0.87</v>
      </c>
      <c r="L26" s="183" t="e">
        <f t="shared" si="2"/>
        <v>#N/A</v>
      </c>
      <c r="M26" s="184" t="e">
        <f t="shared" si="3"/>
        <v>#N/A</v>
      </c>
      <c r="N26" s="175" t="e">
        <f t="shared" si="4"/>
        <v>#N/A</v>
      </c>
    </row>
    <row r="27" spans="2:15" ht="15" customHeight="1">
      <c r="B27" s="155">
        <f>Samples!C23</f>
        <v>0</v>
      </c>
      <c r="C27" s="176" t="e">
        <f>Analysis!D143</f>
        <v>#N/A</v>
      </c>
      <c r="D27" s="177" t="e">
        <f>Analysis!N143</f>
        <v>#N/A</v>
      </c>
      <c r="E27" s="178" t="e">
        <f>Analysis!O143</f>
        <v>#N/A</v>
      </c>
      <c r="F27" s="179" t="e">
        <f>Analysis!P143</f>
        <v>#N/A</v>
      </c>
      <c r="G27" s="180">
        <v>25</v>
      </c>
      <c r="H27" s="181" t="e">
        <f t="shared" si="0"/>
        <v>#N/A</v>
      </c>
      <c r="I27" s="155"/>
      <c r="K27" s="182">
        <f t="shared" si="1"/>
        <v>0.87</v>
      </c>
      <c r="L27" s="183" t="e">
        <f t="shared" si="2"/>
        <v>#N/A</v>
      </c>
      <c r="M27" s="184" t="e">
        <f t="shared" si="3"/>
        <v>#N/A</v>
      </c>
      <c r="N27" s="175" t="e">
        <f t="shared" si="4"/>
        <v>#N/A</v>
      </c>
    </row>
    <row r="28" spans="2:15" ht="15" customHeight="1">
      <c r="B28" s="155">
        <f>Samples!C24</f>
        <v>0</v>
      </c>
      <c r="C28" s="176" t="e">
        <f>Analysis!D146</f>
        <v>#N/A</v>
      </c>
      <c r="D28" s="177" t="e">
        <f>Analysis!N146</f>
        <v>#N/A</v>
      </c>
      <c r="E28" s="178" t="e">
        <f>Analysis!O146</f>
        <v>#N/A</v>
      </c>
      <c r="F28" s="179" t="e">
        <f>Analysis!P146</f>
        <v>#N/A</v>
      </c>
      <c r="G28" s="180">
        <v>25</v>
      </c>
      <c r="H28" s="181" t="e">
        <f t="shared" si="0"/>
        <v>#N/A</v>
      </c>
      <c r="I28" s="155"/>
      <c r="K28" s="182">
        <f t="shared" si="1"/>
        <v>0.87</v>
      </c>
      <c r="L28" s="183" t="e">
        <f t="shared" si="2"/>
        <v>#N/A</v>
      </c>
      <c r="M28" s="184" t="e">
        <f t="shared" si="3"/>
        <v>#N/A</v>
      </c>
      <c r="N28" s="175" t="e">
        <f t="shared" si="4"/>
        <v>#N/A</v>
      </c>
    </row>
    <row r="29" spans="2:15" ht="15" customHeight="1">
      <c r="B29" s="155">
        <f>Samples!C25</f>
        <v>0</v>
      </c>
      <c r="C29" s="176" t="e">
        <f>Analysis!D149</f>
        <v>#N/A</v>
      </c>
      <c r="D29" s="177" t="e">
        <f>Analysis!N149</f>
        <v>#N/A</v>
      </c>
      <c r="E29" s="178" t="e">
        <f>Analysis!O149</f>
        <v>#N/A</v>
      </c>
      <c r="F29" s="179" t="e">
        <f>Analysis!P149</f>
        <v>#N/A</v>
      </c>
      <c r="G29" s="180">
        <v>25</v>
      </c>
      <c r="H29" s="181" t="e">
        <f t="shared" si="0"/>
        <v>#N/A</v>
      </c>
      <c r="I29" s="155"/>
      <c r="K29" s="182">
        <f t="shared" si="1"/>
        <v>0.87</v>
      </c>
      <c r="L29" s="183" t="e">
        <f t="shared" si="2"/>
        <v>#N/A</v>
      </c>
      <c r="M29" s="184" t="e">
        <f t="shared" si="3"/>
        <v>#N/A</v>
      </c>
      <c r="N29" s="175" t="e">
        <f t="shared" si="4"/>
        <v>#N/A</v>
      </c>
    </row>
    <row r="30" spans="2:15" ht="15" customHeight="1">
      <c r="B30" s="155">
        <f>Samples!C26</f>
        <v>0</v>
      </c>
      <c r="C30" s="176" t="e">
        <f>Analysis!D152</f>
        <v>#N/A</v>
      </c>
      <c r="D30" s="177" t="e">
        <f>Analysis!N152</f>
        <v>#N/A</v>
      </c>
      <c r="E30" s="178" t="e">
        <f>Analysis!O152</f>
        <v>#N/A</v>
      </c>
      <c r="F30" s="179" t="e">
        <f>Analysis!P152</f>
        <v>#N/A</v>
      </c>
      <c r="G30" s="180">
        <v>25</v>
      </c>
      <c r="H30" s="181" t="e">
        <f t="shared" si="0"/>
        <v>#N/A</v>
      </c>
      <c r="I30" s="155"/>
      <c r="K30" s="182">
        <f t="shared" si="1"/>
        <v>0.87</v>
      </c>
      <c r="L30" s="183" t="e">
        <f t="shared" si="2"/>
        <v>#N/A</v>
      </c>
      <c r="M30" s="184" t="e">
        <f t="shared" si="3"/>
        <v>#N/A</v>
      </c>
      <c r="N30" s="175" t="e">
        <f t="shared" si="4"/>
        <v>#N/A</v>
      </c>
    </row>
    <row r="31" spans="2:15" ht="15" customHeight="1">
      <c r="B31" s="155">
        <f>Samples!C27</f>
        <v>0</v>
      </c>
      <c r="C31" s="176" t="e">
        <f>Analysis!D155</f>
        <v>#N/A</v>
      </c>
      <c r="D31" s="177" t="e">
        <f>Analysis!N155</f>
        <v>#N/A</v>
      </c>
      <c r="E31" s="178" t="e">
        <f>Analysis!O155</f>
        <v>#N/A</v>
      </c>
      <c r="F31" s="179" t="e">
        <f>Analysis!P155</f>
        <v>#N/A</v>
      </c>
      <c r="G31" s="180">
        <v>25</v>
      </c>
      <c r="H31" s="181" t="e">
        <f t="shared" si="0"/>
        <v>#N/A</v>
      </c>
      <c r="I31" s="155"/>
      <c r="K31" s="182">
        <f t="shared" si="1"/>
        <v>0.87</v>
      </c>
      <c r="L31" s="183" t="e">
        <f t="shared" si="2"/>
        <v>#N/A</v>
      </c>
      <c r="M31" s="184" t="e">
        <f t="shared" si="3"/>
        <v>#N/A</v>
      </c>
      <c r="N31" s="175" t="e">
        <f t="shared" si="4"/>
        <v>#N/A</v>
      </c>
    </row>
    <row r="32" spans="2:15" ht="15" customHeight="1">
      <c r="B32" s="155">
        <f>Samples!C28</f>
        <v>0</v>
      </c>
      <c r="C32" s="176" t="e">
        <f>Analysis!D158</f>
        <v>#N/A</v>
      </c>
      <c r="D32" s="177" t="e">
        <f>Analysis!N158</f>
        <v>#N/A</v>
      </c>
      <c r="E32" s="178" t="e">
        <f>Analysis!O158</f>
        <v>#N/A</v>
      </c>
      <c r="F32" s="179" t="e">
        <f>Analysis!P158</f>
        <v>#N/A</v>
      </c>
      <c r="G32" s="180">
        <v>25</v>
      </c>
      <c r="H32" s="181" t="e">
        <f t="shared" si="0"/>
        <v>#N/A</v>
      </c>
      <c r="I32" s="155"/>
      <c r="K32" s="182">
        <f t="shared" si="1"/>
        <v>0.87</v>
      </c>
      <c r="L32" s="183" t="e">
        <f t="shared" si="2"/>
        <v>#N/A</v>
      </c>
      <c r="M32" s="184" t="e">
        <f t="shared" si="3"/>
        <v>#N/A</v>
      </c>
      <c r="N32" s="175" t="e">
        <f t="shared" si="4"/>
        <v>#N/A</v>
      </c>
    </row>
    <row r="33" spans="2:14" ht="15" customHeight="1">
      <c r="B33" s="155">
        <f>Samples!C29</f>
        <v>0</v>
      </c>
      <c r="C33" s="176" t="e">
        <f>Analysis!D161</f>
        <v>#N/A</v>
      </c>
      <c r="D33" s="177" t="e">
        <f>Analysis!N161</f>
        <v>#N/A</v>
      </c>
      <c r="E33" s="178" t="e">
        <f>Analysis!O161</f>
        <v>#N/A</v>
      </c>
      <c r="F33" s="179" t="e">
        <f>Analysis!P161</f>
        <v>#N/A</v>
      </c>
      <c r="G33" s="180">
        <v>25</v>
      </c>
      <c r="H33" s="181" t="e">
        <f t="shared" si="0"/>
        <v>#N/A</v>
      </c>
      <c r="I33" s="155"/>
      <c r="K33" s="182">
        <f t="shared" si="1"/>
        <v>0.87</v>
      </c>
      <c r="L33" s="183" t="e">
        <f t="shared" si="2"/>
        <v>#N/A</v>
      </c>
      <c r="M33" s="184" t="e">
        <f t="shared" si="3"/>
        <v>#N/A</v>
      </c>
      <c r="N33" s="175" t="e">
        <f t="shared" si="4"/>
        <v>#N/A</v>
      </c>
    </row>
    <row r="34" spans="2:14" ht="15" customHeight="1">
      <c r="B34" s="155">
        <f>Samples!C30</f>
        <v>0</v>
      </c>
      <c r="C34" s="176" t="e">
        <f>Analysis!D164</f>
        <v>#N/A</v>
      </c>
      <c r="D34" s="177" t="e">
        <f>Analysis!N164</f>
        <v>#N/A</v>
      </c>
      <c r="E34" s="178" t="e">
        <f>Analysis!O164</f>
        <v>#N/A</v>
      </c>
      <c r="F34" s="179" t="e">
        <f>Analysis!P164</f>
        <v>#N/A</v>
      </c>
      <c r="G34" s="180">
        <v>25</v>
      </c>
      <c r="H34" s="181" t="e">
        <f t="shared" si="0"/>
        <v>#N/A</v>
      </c>
      <c r="I34" s="155"/>
      <c r="K34" s="182">
        <f t="shared" si="1"/>
        <v>0.87</v>
      </c>
      <c r="L34" s="183" t="e">
        <f t="shared" si="2"/>
        <v>#N/A</v>
      </c>
      <c r="M34" s="184" t="e">
        <f t="shared" si="3"/>
        <v>#N/A</v>
      </c>
      <c r="N34" s="175" t="e">
        <f t="shared" si="4"/>
        <v>#N/A</v>
      </c>
    </row>
    <row r="35" spans="2:14" ht="15" customHeight="1">
      <c r="B35" s="155">
        <f>Samples!C31</f>
        <v>0</v>
      </c>
      <c r="C35" s="176" t="e">
        <f>Analysis!D167</f>
        <v>#N/A</v>
      </c>
      <c r="D35" s="177" t="e">
        <f>Analysis!N167</f>
        <v>#N/A</v>
      </c>
      <c r="E35" s="178" t="e">
        <f>Analysis!O167</f>
        <v>#N/A</v>
      </c>
      <c r="F35" s="179" t="e">
        <f>Analysis!P167</f>
        <v>#N/A</v>
      </c>
      <c r="G35" s="180">
        <v>25</v>
      </c>
      <c r="H35" s="181" t="e">
        <f t="shared" si="0"/>
        <v>#N/A</v>
      </c>
      <c r="I35" s="155"/>
      <c r="K35" s="182">
        <f t="shared" si="1"/>
        <v>0.87</v>
      </c>
      <c r="L35" s="183" t="e">
        <f t="shared" si="2"/>
        <v>#N/A</v>
      </c>
      <c r="M35" s="184" t="e">
        <f t="shared" si="3"/>
        <v>#N/A</v>
      </c>
      <c r="N35" s="175" t="e">
        <f t="shared" si="4"/>
        <v>#N/A</v>
      </c>
    </row>
    <row r="36" spans="2:14" ht="15" customHeight="1">
      <c r="B36" s="155">
        <f>Samples!C32</f>
        <v>0</v>
      </c>
      <c r="C36" s="176" t="e">
        <f>Analysis!D170</f>
        <v>#N/A</v>
      </c>
      <c r="D36" s="177" t="e">
        <f>Analysis!N170</f>
        <v>#N/A</v>
      </c>
      <c r="E36" s="178" t="e">
        <f>Analysis!O170</f>
        <v>#N/A</v>
      </c>
      <c r="F36" s="179" t="e">
        <f>Analysis!P170</f>
        <v>#N/A</v>
      </c>
      <c r="G36" s="180">
        <v>25</v>
      </c>
      <c r="H36" s="181" t="e">
        <f t="shared" si="0"/>
        <v>#N/A</v>
      </c>
      <c r="I36" s="155"/>
      <c r="K36" s="182">
        <f t="shared" si="1"/>
        <v>0.87</v>
      </c>
      <c r="L36" s="183" t="e">
        <f t="shared" si="2"/>
        <v>#N/A</v>
      </c>
      <c r="M36" s="184" t="e">
        <f t="shared" si="3"/>
        <v>#N/A</v>
      </c>
      <c r="N36" s="175" t="e">
        <f t="shared" si="4"/>
        <v>#N/A</v>
      </c>
    </row>
    <row r="37" spans="2:14" ht="15" customHeight="1">
      <c r="B37" s="155">
        <f>Samples!C33</f>
        <v>0</v>
      </c>
      <c r="C37" s="176" t="e">
        <f>Analysis!D173</f>
        <v>#N/A</v>
      </c>
      <c r="D37" s="177" t="e">
        <f>Analysis!N173</f>
        <v>#N/A</v>
      </c>
      <c r="E37" s="178" t="e">
        <f>Analysis!O173</f>
        <v>#N/A</v>
      </c>
      <c r="F37" s="179" t="e">
        <f>Analysis!P173</f>
        <v>#N/A</v>
      </c>
      <c r="G37" s="180">
        <v>25</v>
      </c>
      <c r="H37" s="181" t="e">
        <f t="shared" si="0"/>
        <v>#N/A</v>
      </c>
      <c r="I37" s="155"/>
      <c r="K37" s="182">
        <f t="shared" si="1"/>
        <v>0.87</v>
      </c>
      <c r="L37" s="183" t="e">
        <f t="shared" si="2"/>
        <v>#N/A</v>
      </c>
      <c r="M37" s="184" t="e">
        <f t="shared" si="3"/>
        <v>#N/A</v>
      </c>
      <c r="N37" s="175" t="e">
        <f t="shared" si="4"/>
        <v>#N/A</v>
      </c>
    </row>
    <row r="38" spans="2:14" ht="15" customHeight="1">
      <c r="B38" s="155">
        <f>Samples!C34</f>
        <v>0</v>
      </c>
      <c r="C38" s="176" t="e">
        <f>Analysis!D176</f>
        <v>#N/A</v>
      </c>
      <c r="D38" s="177" t="e">
        <f>Analysis!N176</f>
        <v>#N/A</v>
      </c>
      <c r="E38" s="178" t="e">
        <f>Analysis!O176</f>
        <v>#N/A</v>
      </c>
      <c r="F38" s="179" t="e">
        <f>Analysis!P176</f>
        <v>#N/A</v>
      </c>
      <c r="G38" s="180">
        <v>25</v>
      </c>
      <c r="H38" s="181" t="e">
        <f t="shared" ref="H38:H69" si="5">F38*G38</f>
        <v>#N/A</v>
      </c>
      <c r="I38" s="155"/>
      <c r="K38" s="182">
        <f t="shared" ref="K38:K69" si="6">$K$4</f>
        <v>0.87</v>
      </c>
      <c r="L38" s="183" t="e">
        <f t="shared" ref="L38:L69" si="7">E38*K38</f>
        <v>#N/A</v>
      </c>
      <c r="M38" s="184" t="e">
        <f t="shared" ref="M38:M69" si="8">F38*K38</f>
        <v>#N/A</v>
      </c>
      <c r="N38" s="175" t="e">
        <f t="shared" ref="N38:N69" si="9">G38*M38</f>
        <v>#N/A</v>
      </c>
    </row>
    <row r="39" spans="2:14" ht="15" customHeight="1">
      <c r="B39" s="155">
        <f>Samples!C35</f>
        <v>0</v>
      </c>
      <c r="C39" s="176" t="e">
        <f>Analysis!D179</f>
        <v>#N/A</v>
      </c>
      <c r="D39" s="177" t="e">
        <f>Analysis!N179</f>
        <v>#N/A</v>
      </c>
      <c r="E39" s="178" t="e">
        <f>Analysis!O179</f>
        <v>#N/A</v>
      </c>
      <c r="F39" s="179" t="e">
        <f>Analysis!P179</f>
        <v>#N/A</v>
      </c>
      <c r="G39" s="180">
        <v>25</v>
      </c>
      <c r="H39" s="181" t="e">
        <f t="shared" si="5"/>
        <v>#N/A</v>
      </c>
      <c r="I39" s="155"/>
      <c r="K39" s="182">
        <f t="shared" si="6"/>
        <v>0.87</v>
      </c>
      <c r="L39" s="183" t="e">
        <f t="shared" si="7"/>
        <v>#N/A</v>
      </c>
      <c r="M39" s="184" t="e">
        <f t="shared" si="8"/>
        <v>#N/A</v>
      </c>
      <c r="N39" s="175" t="e">
        <f t="shared" si="9"/>
        <v>#N/A</v>
      </c>
    </row>
    <row r="40" spans="2:14" ht="15" customHeight="1">
      <c r="B40" s="155">
        <f>Samples!C36</f>
        <v>0</v>
      </c>
      <c r="C40" s="176" t="e">
        <f>Analysis!D182</f>
        <v>#N/A</v>
      </c>
      <c r="D40" s="177" t="e">
        <f>Analysis!N182</f>
        <v>#N/A</v>
      </c>
      <c r="E40" s="178" t="e">
        <f>Analysis!O182</f>
        <v>#N/A</v>
      </c>
      <c r="F40" s="179" t="e">
        <f>Analysis!P182</f>
        <v>#N/A</v>
      </c>
      <c r="G40" s="180">
        <v>25</v>
      </c>
      <c r="H40" s="181" t="e">
        <f t="shared" si="5"/>
        <v>#N/A</v>
      </c>
      <c r="I40" s="155"/>
      <c r="K40" s="182">
        <f t="shared" si="6"/>
        <v>0.87</v>
      </c>
      <c r="L40" s="183" t="e">
        <f t="shared" si="7"/>
        <v>#N/A</v>
      </c>
      <c r="M40" s="184" t="e">
        <f t="shared" si="8"/>
        <v>#N/A</v>
      </c>
      <c r="N40" s="175" t="e">
        <f t="shared" si="9"/>
        <v>#N/A</v>
      </c>
    </row>
    <row r="41" spans="2:14" ht="15" customHeight="1">
      <c r="B41" s="155">
        <f>Samples!C37</f>
        <v>0</v>
      </c>
      <c r="C41" s="176" t="e">
        <f>Analysis!D185</f>
        <v>#N/A</v>
      </c>
      <c r="D41" s="177" t="e">
        <f>Analysis!N185</f>
        <v>#N/A</v>
      </c>
      <c r="E41" s="178" t="e">
        <f>Analysis!O185</f>
        <v>#N/A</v>
      </c>
      <c r="F41" s="179" t="e">
        <f>Analysis!P185</f>
        <v>#N/A</v>
      </c>
      <c r="G41" s="180">
        <v>25</v>
      </c>
      <c r="H41" s="181" t="e">
        <f t="shared" si="5"/>
        <v>#N/A</v>
      </c>
      <c r="I41" s="155"/>
      <c r="K41" s="182">
        <f t="shared" si="6"/>
        <v>0.87</v>
      </c>
      <c r="L41" s="183" t="e">
        <f t="shared" si="7"/>
        <v>#N/A</v>
      </c>
      <c r="M41" s="184" t="e">
        <f t="shared" si="8"/>
        <v>#N/A</v>
      </c>
      <c r="N41" s="175" t="e">
        <f t="shared" si="9"/>
        <v>#N/A</v>
      </c>
    </row>
    <row r="42" spans="2:14" ht="15" customHeight="1">
      <c r="B42" s="155">
        <f>Samples!C38</f>
        <v>0</v>
      </c>
      <c r="C42" s="176" t="e">
        <f>Analysis!D188</f>
        <v>#N/A</v>
      </c>
      <c r="D42" s="177" t="e">
        <f>Analysis!N188</f>
        <v>#N/A</v>
      </c>
      <c r="E42" s="178" t="e">
        <f>Analysis!O188</f>
        <v>#N/A</v>
      </c>
      <c r="F42" s="179" t="e">
        <f>Analysis!P188</f>
        <v>#N/A</v>
      </c>
      <c r="G42" s="180">
        <v>25</v>
      </c>
      <c r="H42" s="181" t="e">
        <f t="shared" si="5"/>
        <v>#N/A</v>
      </c>
      <c r="I42" s="155"/>
      <c r="K42" s="182">
        <f t="shared" si="6"/>
        <v>0.87</v>
      </c>
      <c r="L42" s="183" t="e">
        <f t="shared" si="7"/>
        <v>#N/A</v>
      </c>
      <c r="M42" s="184" t="e">
        <f t="shared" si="8"/>
        <v>#N/A</v>
      </c>
      <c r="N42" s="175" t="e">
        <f t="shared" si="9"/>
        <v>#N/A</v>
      </c>
    </row>
    <row r="43" spans="2:14" ht="15" customHeight="1">
      <c r="B43" s="155">
        <f>Samples!C39</f>
        <v>0</v>
      </c>
      <c r="C43" s="176" t="e">
        <f>Analysis!D191</f>
        <v>#N/A</v>
      </c>
      <c r="D43" s="177" t="e">
        <f>Analysis!N191</f>
        <v>#N/A</v>
      </c>
      <c r="E43" s="178" t="e">
        <f>Analysis!O191</f>
        <v>#N/A</v>
      </c>
      <c r="F43" s="179" t="e">
        <f>Analysis!P191</f>
        <v>#N/A</v>
      </c>
      <c r="G43" s="180">
        <v>25</v>
      </c>
      <c r="H43" s="181" t="e">
        <f t="shared" si="5"/>
        <v>#N/A</v>
      </c>
      <c r="I43" s="155"/>
      <c r="K43" s="182">
        <f t="shared" si="6"/>
        <v>0.87</v>
      </c>
      <c r="L43" s="183" t="e">
        <f t="shared" si="7"/>
        <v>#N/A</v>
      </c>
      <c r="M43" s="184" t="e">
        <f t="shared" si="8"/>
        <v>#N/A</v>
      </c>
      <c r="N43" s="175" t="e">
        <f t="shared" si="9"/>
        <v>#N/A</v>
      </c>
    </row>
    <row r="44" spans="2:14" ht="15" customHeight="1">
      <c r="B44" s="155">
        <f>Samples!C40</f>
        <v>0</v>
      </c>
      <c r="C44" s="176" t="e">
        <f>Analysis!D194</f>
        <v>#N/A</v>
      </c>
      <c r="D44" s="177" t="e">
        <f>Analysis!N194</f>
        <v>#N/A</v>
      </c>
      <c r="E44" s="178" t="e">
        <f>Analysis!O194</f>
        <v>#N/A</v>
      </c>
      <c r="F44" s="179" t="e">
        <f>Analysis!P194</f>
        <v>#N/A</v>
      </c>
      <c r="G44" s="180">
        <v>25</v>
      </c>
      <c r="H44" s="181" t="e">
        <f t="shared" si="5"/>
        <v>#N/A</v>
      </c>
      <c r="I44" s="155"/>
      <c r="K44" s="182">
        <f t="shared" si="6"/>
        <v>0.87</v>
      </c>
      <c r="L44" s="183" t="e">
        <f t="shared" si="7"/>
        <v>#N/A</v>
      </c>
      <c r="M44" s="184" t="e">
        <f t="shared" si="8"/>
        <v>#N/A</v>
      </c>
      <c r="N44" s="175" t="e">
        <f t="shared" si="9"/>
        <v>#N/A</v>
      </c>
    </row>
    <row r="45" spans="2:14" ht="15" customHeight="1">
      <c r="B45" s="155">
        <f>Samples!C41</f>
        <v>0</v>
      </c>
      <c r="C45" s="176" t="e">
        <f>Analysis!D197</f>
        <v>#N/A</v>
      </c>
      <c r="D45" s="177" t="e">
        <f>Analysis!N197</f>
        <v>#N/A</v>
      </c>
      <c r="E45" s="178" t="e">
        <f>Analysis!O197</f>
        <v>#N/A</v>
      </c>
      <c r="F45" s="179" t="e">
        <f>Analysis!P197</f>
        <v>#N/A</v>
      </c>
      <c r="G45" s="180">
        <v>25</v>
      </c>
      <c r="H45" s="181" t="e">
        <f t="shared" si="5"/>
        <v>#N/A</v>
      </c>
      <c r="I45" s="155"/>
      <c r="K45" s="182">
        <f t="shared" si="6"/>
        <v>0.87</v>
      </c>
      <c r="L45" s="183" t="e">
        <f t="shared" si="7"/>
        <v>#N/A</v>
      </c>
      <c r="M45" s="184" t="e">
        <f t="shared" si="8"/>
        <v>#N/A</v>
      </c>
      <c r="N45" s="175" t="e">
        <f t="shared" si="9"/>
        <v>#N/A</v>
      </c>
    </row>
    <row r="46" spans="2:14" ht="15" customHeight="1">
      <c r="B46" s="155">
        <f>Samples!C42</f>
        <v>0</v>
      </c>
      <c r="C46" s="176" t="e">
        <f>Analysis!D200</f>
        <v>#N/A</v>
      </c>
      <c r="D46" s="177" t="e">
        <f>Analysis!N200</f>
        <v>#N/A</v>
      </c>
      <c r="E46" s="178" t="e">
        <f>Analysis!O200</f>
        <v>#N/A</v>
      </c>
      <c r="F46" s="179" t="e">
        <f>Analysis!P200</f>
        <v>#N/A</v>
      </c>
      <c r="G46" s="180">
        <v>25</v>
      </c>
      <c r="H46" s="181" t="e">
        <f t="shared" si="5"/>
        <v>#N/A</v>
      </c>
      <c r="I46" s="155"/>
      <c r="K46" s="182">
        <f t="shared" si="6"/>
        <v>0.87</v>
      </c>
      <c r="L46" s="183" t="e">
        <f t="shared" si="7"/>
        <v>#N/A</v>
      </c>
      <c r="M46" s="184" t="e">
        <f t="shared" si="8"/>
        <v>#N/A</v>
      </c>
      <c r="N46" s="175" t="e">
        <f t="shared" si="9"/>
        <v>#N/A</v>
      </c>
    </row>
    <row r="47" spans="2:14" ht="15" customHeight="1">
      <c r="B47" s="155">
        <f>Samples!C43</f>
        <v>0</v>
      </c>
      <c r="C47" s="176" t="e">
        <f>Analysis!D203</f>
        <v>#N/A</v>
      </c>
      <c r="D47" s="177" t="e">
        <f>Analysis!N203</f>
        <v>#N/A</v>
      </c>
      <c r="E47" s="178" t="e">
        <f>Analysis!O203</f>
        <v>#N/A</v>
      </c>
      <c r="F47" s="179" t="e">
        <f>Analysis!P203</f>
        <v>#N/A</v>
      </c>
      <c r="G47" s="180">
        <v>25</v>
      </c>
      <c r="H47" s="181" t="e">
        <f t="shared" si="5"/>
        <v>#N/A</v>
      </c>
      <c r="I47" s="155"/>
      <c r="K47" s="182">
        <f t="shared" si="6"/>
        <v>0.87</v>
      </c>
      <c r="L47" s="183" t="e">
        <f t="shared" si="7"/>
        <v>#N/A</v>
      </c>
      <c r="M47" s="184" t="e">
        <f t="shared" si="8"/>
        <v>#N/A</v>
      </c>
      <c r="N47" s="175" t="e">
        <f t="shared" si="9"/>
        <v>#N/A</v>
      </c>
    </row>
    <row r="48" spans="2:14" ht="15" customHeight="1">
      <c r="B48" s="155">
        <f>Samples!C44</f>
        <v>0</v>
      </c>
      <c r="C48" s="176" t="e">
        <f>Analysis!D206</f>
        <v>#N/A</v>
      </c>
      <c r="D48" s="177" t="e">
        <f>Analysis!N206</f>
        <v>#N/A</v>
      </c>
      <c r="E48" s="178" t="e">
        <f>Analysis!O206</f>
        <v>#N/A</v>
      </c>
      <c r="F48" s="179" t="e">
        <f>Analysis!P206</f>
        <v>#N/A</v>
      </c>
      <c r="G48" s="180">
        <v>25</v>
      </c>
      <c r="H48" s="181" t="e">
        <f t="shared" si="5"/>
        <v>#N/A</v>
      </c>
      <c r="I48" s="155"/>
      <c r="K48" s="182">
        <f t="shared" si="6"/>
        <v>0.87</v>
      </c>
      <c r="L48" s="183" t="e">
        <f t="shared" si="7"/>
        <v>#N/A</v>
      </c>
      <c r="M48" s="184" t="e">
        <f t="shared" si="8"/>
        <v>#N/A</v>
      </c>
      <c r="N48" s="175" t="e">
        <f t="shared" si="9"/>
        <v>#N/A</v>
      </c>
    </row>
    <row r="49" spans="2:14" ht="15" customHeight="1">
      <c r="B49" s="155">
        <f>Samples!C45</f>
        <v>0</v>
      </c>
      <c r="C49" s="176" t="e">
        <f>Analysis!D209</f>
        <v>#N/A</v>
      </c>
      <c r="D49" s="177" t="e">
        <f>Analysis!N209</f>
        <v>#N/A</v>
      </c>
      <c r="E49" s="178" t="e">
        <f>Analysis!O209</f>
        <v>#N/A</v>
      </c>
      <c r="F49" s="179" t="e">
        <f>Analysis!P209</f>
        <v>#N/A</v>
      </c>
      <c r="G49" s="180">
        <v>25</v>
      </c>
      <c r="H49" s="181" t="e">
        <f t="shared" si="5"/>
        <v>#N/A</v>
      </c>
      <c r="I49" s="155"/>
      <c r="K49" s="182">
        <f t="shared" si="6"/>
        <v>0.87</v>
      </c>
      <c r="L49" s="183" t="e">
        <f t="shared" si="7"/>
        <v>#N/A</v>
      </c>
      <c r="M49" s="184" t="e">
        <f t="shared" si="8"/>
        <v>#N/A</v>
      </c>
      <c r="N49" s="175" t="e">
        <f t="shared" si="9"/>
        <v>#N/A</v>
      </c>
    </row>
    <row r="50" spans="2:14" ht="15" customHeight="1">
      <c r="B50" s="155">
        <f>Samples!C46</f>
        <v>0</v>
      </c>
      <c r="C50" s="176" t="e">
        <f>Analysis!D212</f>
        <v>#N/A</v>
      </c>
      <c r="D50" s="177" t="e">
        <f>Analysis!N212</f>
        <v>#N/A</v>
      </c>
      <c r="E50" s="178" t="e">
        <f>Analysis!O212</f>
        <v>#N/A</v>
      </c>
      <c r="F50" s="179" t="e">
        <f>Analysis!P212</f>
        <v>#N/A</v>
      </c>
      <c r="G50" s="180">
        <v>25</v>
      </c>
      <c r="H50" s="181" t="e">
        <f t="shared" si="5"/>
        <v>#N/A</v>
      </c>
      <c r="I50" s="155"/>
      <c r="K50" s="182">
        <f t="shared" si="6"/>
        <v>0.87</v>
      </c>
      <c r="L50" s="183" t="e">
        <f t="shared" si="7"/>
        <v>#N/A</v>
      </c>
      <c r="M50" s="184" t="e">
        <f t="shared" si="8"/>
        <v>#N/A</v>
      </c>
      <c r="N50" s="175" t="e">
        <f t="shared" si="9"/>
        <v>#N/A</v>
      </c>
    </row>
    <row r="51" spans="2:14" ht="15" customHeight="1">
      <c r="B51" s="155">
        <f>Samples!C47</f>
        <v>0</v>
      </c>
      <c r="C51" s="176" t="e">
        <f>Analysis!D215</f>
        <v>#N/A</v>
      </c>
      <c r="D51" s="177" t="e">
        <f>Analysis!N215</f>
        <v>#N/A</v>
      </c>
      <c r="E51" s="178" t="e">
        <f>Analysis!O215</f>
        <v>#N/A</v>
      </c>
      <c r="F51" s="179" t="e">
        <f>Analysis!P215</f>
        <v>#N/A</v>
      </c>
      <c r="G51" s="180">
        <v>25</v>
      </c>
      <c r="H51" s="181" t="e">
        <f t="shared" si="5"/>
        <v>#N/A</v>
      </c>
      <c r="I51" s="155"/>
      <c r="K51" s="182">
        <f t="shared" si="6"/>
        <v>0.87</v>
      </c>
      <c r="L51" s="183" t="e">
        <f t="shared" si="7"/>
        <v>#N/A</v>
      </c>
      <c r="M51" s="184" t="e">
        <f t="shared" si="8"/>
        <v>#N/A</v>
      </c>
      <c r="N51" s="175" t="e">
        <f t="shared" si="9"/>
        <v>#N/A</v>
      </c>
    </row>
    <row r="52" spans="2:14" ht="15" customHeight="1">
      <c r="B52" s="155">
        <f>Samples!C48</f>
        <v>0</v>
      </c>
      <c r="C52" s="176" t="e">
        <f>Analysis!D218</f>
        <v>#N/A</v>
      </c>
      <c r="D52" s="177" t="e">
        <f>Analysis!N218</f>
        <v>#N/A</v>
      </c>
      <c r="E52" s="178" t="e">
        <f>Analysis!O218</f>
        <v>#N/A</v>
      </c>
      <c r="F52" s="179" t="e">
        <f>Analysis!P218</f>
        <v>#N/A</v>
      </c>
      <c r="G52" s="180">
        <v>25</v>
      </c>
      <c r="H52" s="181" t="e">
        <f t="shared" si="5"/>
        <v>#N/A</v>
      </c>
      <c r="I52" s="155"/>
      <c r="K52" s="182">
        <f t="shared" si="6"/>
        <v>0.87</v>
      </c>
      <c r="L52" s="183" t="e">
        <f t="shared" si="7"/>
        <v>#N/A</v>
      </c>
      <c r="M52" s="184" t="e">
        <f t="shared" si="8"/>
        <v>#N/A</v>
      </c>
      <c r="N52" s="175" t="e">
        <f t="shared" si="9"/>
        <v>#N/A</v>
      </c>
    </row>
    <row r="53" spans="2:14" ht="15" customHeight="1">
      <c r="B53" s="155">
        <f>Samples!C49</f>
        <v>0</v>
      </c>
      <c r="C53" s="176" t="e">
        <f>Analysis!D221</f>
        <v>#N/A</v>
      </c>
      <c r="D53" s="177" t="e">
        <f>Analysis!N221</f>
        <v>#N/A</v>
      </c>
      <c r="E53" s="178" t="e">
        <f>Analysis!O221</f>
        <v>#N/A</v>
      </c>
      <c r="F53" s="179" t="e">
        <f>Analysis!P221</f>
        <v>#N/A</v>
      </c>
      <c r="G53" s="180">
        <v>25</v>
      </c>
      <c r="H53" s="181" t="e">
        <f t="shared" si="5"/>
        <v>#N/A</v>
      </c>
      <c r="I53" s="155"/>
      <c r="K53" s="182">
        <f t="shared" si="6"/>
        <v>0.87</v>
      </c>
      <c r="L53" s="183" t="e">
        <f t="shared" si="7"/>
        <v>#N/A</v>
      </c>
      <c r="M53" s="184" t="e">
        <f t="shared" si="8"/>
        <v>#N/A</v>
      </c>
      <c r="N53" s="175" t="e">
        <f t="shared" si="9"/>
        <v>#N/A</v>
      </c>
    </row>
    <row r="54" spans="2:14" ht="15" customHeight="1">
      <c r="B54" s="155">
        <f>Samples!C50</f>
        <v>0</v>
      </c>
      <c r="C54" s="176" t="e">
        <f>Analysis!D224</f>
        <v>#N/A</v>
      </c>
      <c r="D54" s="177" t="e">
        <f>Analysis!N224</f>
        <v>#N/A</v>
      </c>
      <c r="E54" s="178" t="e">
        <f>Analysis!O224</f>
        <v>#N/A</v>
      </c>
      <c r="F54" s="179" t="e">
        <f>Analysis!P224</f>
        <v>#N/A</v>
      </c>
      <c r="G54" s="180">
        <v>25</v>
      </c>
      <c r="H54" s="181" t="e">
        <f t="shared" si="5"/>
        <v>#N/A</v>
      </c>
      <c r="I54" s="155"/>
      <c r="K54" s="182">
        <f t="shared" si="6"/>
        <v>0.87</v>
      </c>
      <c r="L54" s="183" t="e">
        <f t="shared" si="7"/>
        <v>#N/A</v>
      </c>
      <c r="M54" s="184" t="e">
        <f t="shared" si="8"/>
        <v>#N/A</v>
      </c>
      <c r="N54" s="175" t="e">
        <f t="shared" si="9"/>
        <v>#N/A</v>
      </c>
    </row>
    <row r="55" spans="2:14" ht="15" customHeight="1">
      <c r="B55" s="155">
        <f>Samples!C51</f>
        <v>0</v>
      </c>
      <c r="C55" s="176" t="e">
        <f>Analysis!D227</f>
        <v>#N/A</v>
      </c>
      <c r="D55" s="177" t="e">
        <f>Analysis!N227</f>
        <v>#N/A</v>
      </c>
      <c r="E55" s="178" t="e">
        <f>Analysis!O227</f>
        <v>#N/A</v>
      </c>
      <c r="F55" s="179" t="e">
        <f>Analysis!P227</f>
        <v>#N/A</v>
      </c>
      <c r="G55" s="180">
        <v>25</v>
      </c>
      <c r="H55" s="181" t="e">
        <f t="shared" si="5"/>
        <v>#N/A</v>
      </c>
      <c r="I55" s="155"/>
      <c r="K55" s="182">
        <f t="shared" si="6"/>
        <v>0.87</v>
      </c>
      <c r="L55" s="183" t="e">
        <f t="shared" si="7"/>
        <v>#N/A</v>
      </c>
      <c r="M55" s="184" t="e">
        <f t="shared" si="8"/>
        <v>#N/A</v>
      </c>
      <c r="N55" s="175" t="e">
        <f t="shared" si="9"/>
        <v>#N/A</v>
      </c>
    </row>
    <row r="56" spans="2:14" ht="15" customHeight="1">
      <c r="B56" s="155">
        <f>Samples!C52</f>
        <v>0</v>
      </c>
      <c r="C56" s="176" t="e">
        <f>Analysis!D230</f>
        <v>#N/A</v>
      </c>
      <c r="D56" s="177" t="e">
        <f>Analysis!N230</f>
        <v>#N/A</v>
      </c>
      <c r="E56" s="178" t="e">
        <f>Analysis!O230</f>
        <v>#N/A</v>
      </c>
      <c r="F56" s="179" t="e">
        <f>Analysis!P230</f>
        <v>#N/A</v>
      </c>
      <c r="G56" s="180">
        <v>25</v>
      </c>
      <c r="H56" s="181" t="e">
        <f t="shared" si="5"/>
        <v>#N/A</v>
      </c>
      <c r="I56" s="155"/>
      <c r="K56" s="182">
        <f t="shared" si="6"/>
        <v>0.87</v>
      </c>
      <c r="L56" s="183" t="e">
        <f t="shared" si="7"/>
        <v>#N/A</v>
      </c>
      <c r="M56" s="184" t="e">
        <f t="shared" si="8"/>
        <v>#N/A</v>
      </c>
      <c r="N56" s="175" t="e">
        <f t="shared" si="9"/>
        <v>#N/A</v>
      </c>
    </row>
    <row r="57" spans="2:14" ht="15" customHeight="1">
      <c r="B57" s="155">
        <f>Samples!C53</f>
        <v>0</v>
      </c>
      <c r="C57" s="176" t="e">
        <f>Analysis!D233</f>
        <v>#N/A</v>
      </c>
      <c r="D57" s="177" t="e">
        <f>Analysis!N233</f>
        <v>#N/A</v>
      </c>
      <c r="E57" s="178" t="e">
        <f>Analysis!O233</f>
        <v>#N/A</v>
      </c>
      <c r="F57" s="179" t="e">
        <f>Analysis!P233</f>
        <v>#N/A</v>
      </c>
      <c r="G57" s="180">
        <v>25</v>
      </c>
      <c r="H57" s="181" t="e">
        <f t="shared" si="5"/>
        <v>#N/A</v>
      </c>
      <c r="I57" s="155"/>
      <c r="K57" s="182">
        <f t="shared" si="6"/>
        <v>0.87</v>
      </c>
      <c r="L57" s="183" t="e">
        <f t="shared" si="7"/>
        <v>#N/A</v>
      </c>
      <c r="M57" s="184" t="e">
        <f t="shared" si="8"/>
        <v>#N/A</v>
      </c>
      <c r="N57" s="175" t="e">
        <f t="shared" si="9"/>
        <v>#N/A</v>
      </c>
    </row>
    <row r="58" spans="2:14" ht="15" customHeight="1">
      <c r="B58" s="155">
        <f>Samples!C54</f>
        <v>0</v>
      </c>
      <c r="C58" s="176" t="e">
        <f>Analysis!D236</f>
        <v>#N/A</v>
      </c>
      <c r="D58" s="177" t="e">
        <f>Analysis!N236</f>
        <v>#N/A</v>
      </c>
      <c r="E58" s="178" t="e">
        <f>Analysis!O236</f>
        <v>#N/A</v>
      </c>
      <c r="F58" s="179" t="e">
        <f>Analysis!P236</f>
        <v>#N/A</v>
      </c>
      <c r="G58" s="180">
        <v>25</v>
      </c>
      <c r="H58" s="181" t="e">
        <f t="shared" si="5"/>
        <v>#N/A</v>
      </c>
      <c r="I58" s="155"/>
      <c r="K58" s="182">
        <f t="shared" si="6"/>
        <v>0.87</v>
      </c>
      <c r="L58" s="183" t="e">
        <f t="shared" si="7"/>
        <v>#N/A</v>
      </c>
      <c r="M58" s="184" t="e">
        <f t="shared" si="8"/>
        <v>#N/A</v>
      </c>
      <c r="N58" s="175" t="e">
        <f t="shared" si="9"/>
        <v>#N/A</v>
      </c>
    </row>
    <row r="59" spans="2:14" ht="15" customHeight="1">
      <c r="B59" s="155">
        <f>Samples!C55</f>
        <v>0</v>
      </c>
      <c r="C59" s="176" t="e">
        <f>Analysis!D239</f>
        <v>#N/A</v>
      </c>
      <c r="D59" s="177" t="e">
        <f>Analysis!N239</f>
        <v>#N/A</v>
      </c>
      <c r="E59" s="178" t="e">
        <f>Analysis!O239</f>
        <v>#N/A</v>
      </c>
      <c r="F59" s="179" t="e">
        <f>Analysis!P239</f>
        <v>#N/A</v>
      </c>
      <c r="G59" s="180">
        <v>25</v>
      </c>
      <c r="H59" s="181" t="e">
        <f t="shared" si="5"/>
        <v>#N/A</v>
      </c>
      <c r="I59" s="155"/>
      <c r="K59" s="182">
        <f t="shared" si="6"/>
        <v>0.87</v>
      </c>
      <c r="L59" s="183" t="e">
        <f t="shared" si="7"/>
        <v>#N/A</v>
      </c>
      <c r="M59" s="184" t="e">
        <f t="shared" si="8"/>
        <v>#N/A</v>
      </c>
      <c r="N59" s="175" t="e">
        <f t="shared" si="9"/>
        <v>#N/A</v>
      </c>
    </row>
    <row r="60" spans="2:14" ht="15" customHeight="1">
      <c r="B60" s="155">
        <f>Samples!C56</f>
        <v>0</v>
      </c>
      <c r="C60" s="176" t="e">
        <f>Analysis!D242</f>
        <v>#N/A</v>
      </c>
      <c r="D60" s="177" t="e">
        <f>Analysis!N242</f>
        <v>#N/A</v>
      </c>
      <c r="E60" s="178" t="e">
        <f>Analysis!O242</f>
        <v>#N/A</v>
      </c>
      <c r="F60" s="179" t="e">
        <f>Analysis!P242</f>
        <v>#N/A</v>
      </c>
      <c r="G60" s="180">
        <v>25</v>
      </c>
      <c r="H60" s="181" t="e">
        <f t="shared" si="5"/>
        <v>#N/A</v>
      </c>
      <c r="I60" s="155"/>
      <c r="K60" s="182">
        <f t="shared" si="6"/>
        <v>0.87</v>
      </c>
      <c r="L60" s="183" t="e">
        <f t="shared" si="7"/>
        <v>#N/A</v>
      </c>
      <c r="M60" s="184" t="e">
        <f t="shared" si="8"/>
        <v>#N/A</v>
      </c>
      <c r="N60" s="175" t="e">
        <f t="shared" si="9"/>
        <v>#N/A</v>
      </c>
    </row>
    <row r="61" spans="2:14" ht="15" customHeight="1">
      <c r="B61" s="155">
        <f>Samples!C57</f>
        <v>0</v>
      </c>
      <c r="C61" s="176" t="e">
        <f>Analysis!D245</f>
        <v>#N/A</v>
      </c>
      <c r="D61" s="177" t="e">
        <f>Analysis!N245</f>
        <v>#N/A</v>
      </c>
      <c r="E61" s="178" t="e">
        <f>Analysis!O245</f>
        <v>#N/A</v>
      </c>
      <c r="F61" s="179" t="e">
        <f>Analysis!P245</f>
        <v>#N/A</v>
      </c>
      <c r="G61" s="180">
        <v>25</v>
      </c>
      <c r="H61" s="181" t="e">
        <f t="shared" si="5"/>
        <v>#N/A</v>
      </c>
      <c r="I61" s="155"/>
      <c r="K61" s="182">
        <f t="shared" si="6"/>
        <v>0.87</v>
      </c>
      <c r="L61" s="183" t="e">
        <f t="shared" si="7"/>
        <v>#N/A</v>
      </c>
      <c r="M61" s="184" t="e">
        <f t="shared" si="8"/>
        <v>#N/A</v>
      </c>
      <c r="N61" s="175" t="e">
        <f t="shared" si="9"/>
        <v>#N/A</v>
      </c>
    </row>
    <row r="62" spans="2:14" ht="15" customHeight="1">
      <c r="B62" s="155">
        <f>Samples!C58</f>
        <v>0</v>
      </c>
      <c r="C62" s="176" t="e">
        <f>Analysis!D248</f>
        <v>#N/A</v>
      </c>
      <c r="D62" s="177" t="e">
        <f>Analysis!N248</f>
        <v>#N/A</v>
      </c>
      <c r="E62" s="178" t="e">
        <f>Analysis!O248</f>
        <v>#N/A</v>
      </c>
      <c r="F62" s="179" t="e">
        <f>Analysis!P248</f>
        <v>#N/A</v>
      </c>
      <c r="G62" s="180">
        <v>25</v>
      </c>
      <c r="H62" s="181" t="e">
        <f t="shared" si="5"/>
        <v>#N/A</v>
      </c>
      <c r="I62" s="155"/>
      <c r="K62" s="182">
        <f t="shared" si="6"/>
        <v>0.87</v>
      </c>
      <c r="L62" s="183" t="e">
        <f t="shared" si="7"/>
        <v>#N/A</v>
      </c>
      <c r="M62" s="184" t="e">
        <f t="shared" si="8"/>
        <v>#N/A</v>
      </c>
      <c r="N62" s="175" t="e">
        <f t="shared" si="9"/>
        <v>#N/A</v>
      </c>
    </row>
    <row r="63" spans="2:14" ht="15" customHeight="1">
      <c r="B63" s="155">
        <f>Samples!C59</f>
        <v>0</v>
      </c>
      <c r="C63" s="176" t="e">
        <f>Analysis!D251</f>
        <v>#N/A</v>
      </c>
      <c r="D63" s="177" t="e">
        <f>Analysis!N251</f>
        <v>#N/A</v>
      </c>
      <c r="E63" s="178" t="e">
        <f>Analysis!O251</f>
        <v>#N/A</v>
      </c>
      <c r="F63" s="179" t="e">
        <f>Analysis!P251</f>
        <v>#N/A</v>
      </c>
      <c r="G63" s="180">
        <v>25</v>
      </c>
      <c r="H63" s="181" t="e">
        <f t="shared" si="5"/>
        <v>#N/A</v>
      </c>
      <c r="I63" s="155"/>
      <c r="K63" s="182">
        <f t="shared" si="6"/>
        <v>0.87</v>
      </c>
      <c r="L63" s="183" t="e">
        <f t="shared" si="7"/>
        <v>#N/A</v>
      </c>
      <c r="M63" s="184" t="e">
        <f t="shared" si="8"/>
        <v>#N/A</v>
      </c>
      <c r="N63" s="175" t="e">
        <f t="shared" si="9"/>
        <v>#N/A</v>
      </c>
    </row>
    <row r="64" spans="2:14" ht="15" customHeight="1">
      <c r="B64" s="155">
        <f>Samples!C60</f>
        <v>0</v>
      </c>
      <c r="C64" s="176" t="e">
        <f>Analysis!D254</f>
        <v>#N/A</v>
      </c>
      <c r="D64" s="177" t="e">
        <f>Analysis!N254</f>
        <v>#N/A</v>
      </c>
      <c r="E64" s="178" t="e">
        <f>Analysis!O254</f>
        <v>#N/A</v>
      </c>
      <c r="F64" s="179" t="e">
        <f>Analysis!P254</f>
        <v>#N/A</v>
      </c>
      <c r="G64" s="180">
        <v>25</v>
      </c>
      <c r="H64" s="181" t="e">
        <f t="shared" si="5"/>
        <v>#N/A</v>
      </c>
      <c r="I64" s="155"/>
      <c r="K64" s="182">
        <f t="shared" si="6"/>
        <v>0.87</v>
      </c>
      <c r="L64" s="183" t="e">
        <f t="shared" si="7"/>
        <v>#N/A</v>
      </c>
      <c r="M64" s="184" t="e">
        <f t="shared" si="8"/>
        <v>#N/A</v>
      </c>
      <c r="N64" s="175" t="e">
        <f t="shared" si="9"/>
        <v>#N/A</v>
      </c>
    </row>
    <row r="65" spans="2:14" ht="15" customHeight="1">
      <c r="B65" s="155">
        <f>Samples!C61</f>
        <v>0</v>
      </c>
      <c r="C65" s="176" t="e">
        <f>Analysis!D257</f>
        <v>#N/A</v>
      </c>
      <c r="D65" s="177" t="e">
        <f>Analysis!N257</f>
        <v>#N/A</v>
      </c>
      <c r="E65" s="178" t="e">
        <f>Analysis!O257</f>
        <v>#N/A</v>
      </c>
      <c r="F65" s="179" t="e">
        <f>Analysis!P257</f>
        <v>#N/A</v>
      </c>
      <c r="G65" s="180">
        <v>25</v>
      </c>
      <c r="H65" s="181" t="e">
        <f t="shared" si="5"/>
        <v>#N/A</v>
      </c>
      <c r="I65" s="155"/>
      <c r="K65" s="182">
        <f t="shared" si="6"/>
        <v>0.87</v>
      </c>
      <c r="L65" s="183" t="e">
        <f t="shared" si="7"/>
        <v>#N/A</v>
      </c>
      <c r="M65" s="184" t="e">
        <f t="shared" si="8"/>
        <v>#N/A</v>
      </c>
      <c r="N65" s="175" t="e">
        <f t="shared" si="9"/>
        <v>#N/A</v>
      </c>
    </row>
    <row r="66" spans="2:14" ht="15" customHeight="1">
      <c r="B66" s="155">
        <f>Samples!C62</f>
        <v>0</v>
      </c>
      <c r="C66" s="176" t="e">
        <f>Analysis!D260</f>
        <v>#N/A</v>
      </c>
      <c r="D66" s="177" t="e">
        <f>Analysis!N260</f>
        <v>#N/A</v>
      </c>
      <c r="E66" s="178" t="e">
        <f>Analysis!O260</f>
        <v>#N/A</v>
      </c>
      <c r="F66" s="179" t="e">
        <f>Analysis!P260</f>
        <v>#N/A</v>
      </c>
      <c r="G66" s="180">
        <v>25</v>
      </c>
      <c r="H66" s="181" t="e">
        <f t="shared" si="5"/>
        <v>#N/A</v>
      </c>
      <c r="I66" s="155"/>
      <c r="K66" s="182">
        <f t="shared" si="6"/>
        <v>0.87</v>
      </c>
      <c r="L66" s="183" t="e">
        <f t="shared" si="7"/>
        <v>#N/A</v>
      </c>
      <c r="M66" s="184" t="e">
        <f t="shared" si="8"/>
        <v>#N/A</v>
      </c>
      <c r="N66" s="175" t="e">
        <f t="shared" si="9"/>
        <v>#N/A</v>
      </c>
    </row>
    <row r="67" spans="2:14" ht="15" customHeight="1">
      <c r="B67" s="155">
        <f>Samples!C63</f>
        <v>0</v>
      </c>
      <c r="C67" s="176" t="e">
        <f>Analysis!D263</f>
        <v>#N/A</v>
      </c>
      <c r="D67" s="177" t="e">
        <f>Analysis!N263</f>
        <v>#N/A</v>
      </c>
      <c r="E67" s="178" t="e">
        <f>Analysis!O263</f>
        <v>#N/A</v>
      </c>
      <c r="F67" s="179" t="e">
        <f>Analysis!P263</f>
        <v>#N/A</v>
      </c>
      <c r="G67" s="180">
        <v>25</v>
      </c>
      <c r="H67" s="181" t="e">
        <f t="shared" si="5"/>
        <v>#N/A</v>
      </c>
      <c r="I67" s="155"/>
      <c r="K67" s="182">
        <f t="shared" si="6"/>
        <v>0.87</v>
      </c>
      <c r="L67" s="183" t="e">
        <f t="shared" si="7"/>
        <v>#N/A</v>
      </c>
      <c r="M67" s="184" t="e">
        <f t="shared" si="8"/>
        <v>#N/A</v>
      </c>
      <c r="N67" s="175" t="e">
        <f t="shared" si="9"/>
        <v>#N/A</v>
      </c>
    </row>
    <row r="68" spans="2:14" ht="15" customHeight="1">
      <c r="B68" s="155">
        <f>Samples!C64</f>
        <v>0</v>
      </c>
      <c r="C68" s="176" t="e">
        <f>Analysis!D266</f>
        <v>#N/A</v>
      </c>
      <c r="D68" s="177" t="e">
        <f>Analysis!N266</f>
        <v>#N/A</v>
      </c>
      <c r="E68" s="178" t="e">
        <f>Analysis!O266</f>
        <v>#N/A</v>
      </c>
      <c r="F68" s="179" t="e">
        <f>Analysis!P266</f>
        <v>#N/A</v>
      </c>
      <c r="G68" s="180">
        <v>25</v>
      </c>
      <c r="H68" s="181" t="e">
        <f t="shared" si="5"/>
        <v>#N/A</v>
      </c>
      <c r="I68" s="155"/>
      <c r="K68" s="182">
        <f t="shared" si="6"/>
        <v>0.87</v>
      </c>
      <c r="L68" s="183" t="e">
        <f t="shared" si="7"/>
        <v>#N/A</v>
      </c>
      <c r="M68" s="184" t="e">
        <f t="shared" si="8"/>
        <v>#N/A</v>
      </c>
      <c r="N68" s="175" t="e">
        <f t="shared" si="9"/>
        <v>#N/A</v>
      </c>
    </row>
    <row r="69" spans="2:14" ht="15" customHeight="1">
      <c r="B69" s="155">
        <f>Samples!C65</f>
        <v>0</v>
      </c>
      <c r="C69" s="176" t="e">
        <f>Analysis!D269</f>
        <v>#N/A</v>
      </c>
      <c r="D69" s="177" t="e">
        <f>Analysis!N269</f>
        <v>#N/A</v>
      </c>
      <c r="E69" s="178" t="e">
        <f>Analysis!O269</f>
        <v>#N/A</v>
      </c>
      <c r="F69" s="179" t="e">
        <f>Analysis!P269</f>
        <v>#N/A</v>
      </c>
      <c r="G69" s="180">
        <v>25</v>
      </c>
      <c r="H69" s="181" t="e">
        <f t="shared" si="5"/>
        <v>#N/A</v>
      </c>
      <c r="I69" s="155"/>
      <c r="K69" s="182">
        <f t="shared" si="6"/>
        <v>0.87</v>
      </c>
      <c r="L69" s="183" t="e">
        <f t="shared" si="7"/>
        <v>#N/A</v>
      </c>
      <c r="M69" s="184" t="e">
        <f t="shared" si="8"/>
        <v>#N/A</v>
      </c>
      <c r="N69" s="175" t="e">
        <f t="shared" si="9"/>
        <v>#N/A</v>
      </c>
    </row>
    <row r="70" spans="2:14" ht="15" customHeight="1">
      <c r="B70" s="155">
        <f>Samples!C66</f>
        <v>0</v>
      </c>
      <c r="C70" s="176" t="e">
        <f>Analysis!D272</f>
        <v>#N/A</v>
      </c>
      <c r="D70" s="177" t="e">
        <f>Analysis!N272</f>
        <v>#N/A</v>
      </c>
      <c r="E70" s="178" t="e">
        <f>Analysis!O272</f>
        <v>#N/A</v>
      </c>
      <c r="F70" s="179" t="e">
        <f>Analysis!P272</f>
        <v>#N/A</v>
      </c>
      <c r="G70" s="180">
        <v>25</v>
      </c>
      <c r="H70" s="181" t="e">
        <f t="shared" ref="H70:H101" si="10">F70*G70</f>
        <v>#N/A</v>
      </c>
      <c r="I70" s="155"/>
      <c r="K70" s="182">
        <f t="shared" ref="K70:K101" si="11">$K$4</f>
        <v>0.87</v>
      </c>
      <c r="L70" s="183" t="e">
        <f t="shared" ref="L70:L101" si="12">E70*K70</f>
        <v>#N/A</v>
      </c>
      <c r="M70" s="184" t="e">
        <f t="shared" ref="M70:M101" si="13">F70*K70</f>
        <v>#N/A</v>
      </c>
      <c r="N70" s="175" t="e">
        <f t="shared" ref="N70:N101" si="14">G70*M70</f>
        <v>#N/A</v>
      </c>
    </row>
    <row r="71" spans="2:14" ht="15" customHeight="1">
      <c r="B71" s="155">
        <f>Samples!C67</f>
        <v>0</v>
      </c>
      <c r="C71" s="176" t="e">
        <f>Analysis!D275</f>
        <v>#N/A</v>
      </c>
      <c r="D71" s="177" t="e">
        <f>Analysis!N275</f>
        <v>#N/A</v>
      </c>
      <c r="E71" s="178" t="e">
        <f>Analysis!O275</f>
        <v>#N/A</v>
      </c>
      <c r="F71" s="179" t="e">
        <f>Analysis!P275</f>
        <v>#N/A</v>
      </c>
      <c r="G71" s="180">
        <v>25</v>
      </c>
      <c r="H71" s="181" t="e">
        <f t="shared" si="10"/>
        <v>#N/A</v>
      </c>
      <c r="I71" s="155"/>
      <c r="K71" s="182">
        <f t="shared" si="11"/>
        <v>0.87</v>
      </c>
      <c r="L71" s="183" t="e">
        <f t="shared" si="12"/>
        <v>#N/A</v>
      </c>
      <c r="M71" s="184" t="e">
        <f t="shared" si="13"/>
        <v>#N/A</v>
      </c>
      <c r="N71" s="175" t="e">
        <f t="shared" si="14"/>
        <v>#N/A</v>
      </c>
    </row>
    <row r="72" spans="2:14" ht="15" customHeight="1">
      <c r="B72" s="155">
        <f>Samples!C68</f>
        <v>0</v>
      </c>
      <c r="C72" s="176" t="e">
        <f>Analysis!D278</f>
        <v>#N/A</v>
      </c>
      <c r="D72" s="177" t="e">
        <f>Analysis!N278</f>
        <v>#N/A</v>
      </c>
      <c r="E72" s="178" t="e">
        <f>Analysis!O278</f>
        <v>#N/A</v>
      </c>
      <c r="F72" s="179" t="e">
        <f>Analysis!P278</f>
        <v>#N/A</v>
      </c>
      <c r="G72" s="180">
        <v>25</v>
      </c>
      <c r="H72" s="181" t="e">
        <f t="shared" si="10"/>
        <v>#N/A</v>
      </c>
      <c r="I72" s="155"/>
      <c r="K72" s="182">
        <f t="shared" si="11"/>
        <v>0.87</v>
      </c>
      <c r="L72" s="183" t="e">
        <f t="shared" si="12"/>
        <v>#N/A</v>
      </c>
      <c r="M72" s="184" t="e">
        <f t="shared" si="13"/>
        <v>#N/A</v>
      </c>
      <c r="N72" s="175" t="e">
        <f t="shared" si="14"/>
        <v>#N/A</v>
      </c>
    </row>
    <row r="73" spans="2:14" ht="15" customHeight="1">
      <c r="B73" s="155">
        <f>Samples!C69</f>
        <v>0</v>
      </c>
      <c r="C73" s="176" t="e">
        <f>Analysis!D281</f>
        <v>#N/A</v>
      </c>
      <c r="D73" s="177" t="e">
        <f>Analysis!N281</f>
        <v>#N/A</v>
      </c>
      <c r="E73" s="178" t="e">
        <f>Analysis!O281</f>
        <v>#N/A</v>
      </c>
      <c r="F73" s="179" t="e">
        <f>Analysis!P281</f>
        <v>#N/A</v>
      </c>
      <c r="G73" s="180">
        <v>25</v>
      </c>
      <c r="H73" s="181" t="e">
        <f t="shared" si="10"/>
        <v>#N/A</v>
      </c>
      <c r="I73" s="155"/>
      <c r="K73" s="182">
        <f t="shared" si="11"/>
        <v>0.87</v>
      </c>
      <c r="L73" s="183" t="e">
        <f t="shared" si="12"/>
        <v>#N/A</v>
      </c>
      <c r="M73" s="184" t="e">
        <f t="shared" si="13"/>
        <v>#N/A</v>
      </c>
      <c r="N73" s="175" t="e">
        <f t="shared" si="14"/>
        <v>#N/A</v>
      </c>
    </row>
    <row r="74" spans="2:14" ht="15" customHeight="1">
      <c r="B74" s="155">
        <f>Samples!C70</f>
        <v>0</v>
      </c>
      <c r="C74" s="176" t="e">
        <f>Analysis!D284</f>
        <v>#N/A</v>
      </c>
      <c r="D74" s="177" t="e">
        <f>Analysis!N284</f>
        <v>#N/A</v>
      </c>
      <c r="E74" s="178" t="e">
        <f>Analysis!O284</f>
        <v>#N/A</v>
      </c>
      <c r="F74" s="179" t="e">
        <f>Analysis!P284</f>
        <v>#N/A</v>
      </c>
      <c r="G74" s="180">
        <v>25</v>
      </c>
      <c r="H74" s="181" t="e">
        <f t="shared" si="10"/>
        <v>#N/A</v>
      </c>
      <c r="I74" s="155"/>
      <c r="K74" s="182">
        <f t="shared" si="11"/>
        <v>0.87</v>
      </c>
      <c r="L74" s="183" t="e">
        <f t="shared" si="12"/>
        <v>#N/A</v>
      </c>
      <c r="M74" s="184" t="e">
        <f t="shared" si="13"/>
        <v>#N/A</v>
      </c>
      <c r="N74" s="175" t="e">
        <f t="shared" si="14"/>
        <v>#N/A</v>
      </c>
    </row>
    <row r="75" spans="2:14" ht="15" customHeight="1">
      <c r="B75" s="155">
        <f>Samples!C71</f>
        <v>0</v>
      </c>
      <c r="C75" s="176" t="e">
        <f>Analysis!D287</f>
        <v>#N/A</v>
      </c>
      <c r="D75" s="177" t="e">
        <f>Analysis!N287</f>
        <v>#N/A</v>
      </c>
      <c r="E75" s="178" t="e">
        <f>Analysis!O287</f>
        <v>#N/A</v>
      </c>
      <c r="F75" s="179" t="e">
        <f>Analysis!P287</f>
        <v>#N/A</v>
      </c>
      <c r="G75" s="180">
        <v>25</v>
      </c>
      <c r="H75" s="181" t="e">
        <f t="shared" si="10"/>
        <v>#N/A</v>
      </c>
      <c r="I75" s="155"/>
      <c r="K75" s="182">
        <f t="shared" si="11"/>
        <v>0.87</v>
      </c>
      <c r="L75" s="183" t="e">
        <f t="shared" si="12"/>
        <v>#N/A</v>
      </c>
      <c r="M75" s="184" t="e">
        <f t="shared" si="13"/>
        <v>#N/A</v>
      </c>
      <c r="N75" s="175" t="e">
        <f t="shared" si="14"/>
        <v>#N/A</v>
      </c>
    </row>
    <row r="76" spans="2:14" ht="15" customHeight="1">
      <c r="B76" s="155">
        <f>Samples!C72</f>
        <v>0</v>
      </c>
      <c r="C76" s="176" t="e">
        <f>Analysis!D290</f>
        <v>#N/A</v>
      </c>
      <c r="D76" s="177" t="e">
        <f>Analysis!N290</f>
        <v>#N/A</v>
      </c>
      <c r="E76" s="178" t="e">
        <f>Analysis!O290</f>
        <v>#N/A</v>
      </c>
      <c r="F76" s="179" t="e">
        <f>Analysis!P290</f>
        <v>#N/A</v>
      </c>
      <c r="G76" s="180">
        <v>25</v>
      </c>
      <c r="H76" s="181" t="e">
        <f t="shared" si="10"/>
        <v>#N/A</v>
      </c>
      <c r="I76" s="155"/>
      <c r="K76" s="182">
        <f t="shared" si="11"/>
        <v>0.87</v>
      </c>
      <c r="L76" s="183" t="e">
        <f t="shared" si="12"/>
        <v>#N/A</v>
      </c>
      <c r="M76" s="184" t="e">
        <f t="shared" si="13"/>
        <v>#N/A</v>
      </c>
      <c r="N76" s="175" t="e">
        <f t="shared" si="14"/>
        <v>#N/A</v>
      </c>
    </row>
    <row r="77" spans="2:14" ht="15" customHeight="1">
      <c r="B77" s="155">
        <f>Samples!C73</f>
        <v>0</v>
      </c>
      <c r="C77" s="176" t="e">
        <f>Analysis!D293</f>
        <v>#N/A</v>
      </c>
      <c r="D77" s="177" t="e">
        <f>Analysis!N293</f>
        <v>#N/A</v>
      </c>
      <c r="E77" s="178" t="e">
        <f>Analysis!O293</f>
        <v>#N/A</v>
      </c>
      <c r="F77" s="179" t="e">
        <f>Analysis!P293</f>
        <v>#N/A</v>
      </c>
      <c r="G77" s="180">
        <v>25</v>
      </c>
      <c r="H77" s="181" t="e">
        <f t="shared" si="10"/>
        <v>#N/A</v>
      </c>
      <c r="I77" s="155"/>
      <c r="K77" s="182">
        <f t="shared" si="11"/>
        <v>0.87</v>
      </c>
      <c r="L77" s="183" t="e">
        <f t="shared" si="12"/>
        <v>#N/A</v>
      </c>
      <c r="M77" s="184" t="e">
        <f t="shared" si="13"/>
        <v>#N/A</v>
      </c>
      <c r="N77" s="175" t="e">
        <f t="shared" si="14"/>
        <v>#N/A</v>
      </c>
    </row>
    <row r="78" spans="2:14" ht="15" customHeight="1">
      <c r="B78" s="155">
        <f>Samples!C74</f>
        <v>0</v>
      </c>
      <c r="C78" s="176" t="e">
        <f>Analysis!D296</f>
        <v>#N/A</v>
      </c>
      <c r="D78" s="177" t="e">
        <f>Analysis!N296</f>
        <v>#N/A</v>
      </c>
      <c r="E78" s="178" t="e">
        <f>Analysis!O296</f>
        <v>#N/A</v>
      </c>
      <c r="F78" s="179" t="e">
        <f>Analysis!P296</f>
        <v>#N/A</v>
      </c>
      <c r="G78" s="180">
        <v>25</v>
      </c>
      <c r="H78" s="181" t="e">
        <f t="shared" si="10"/>
        <v>#N/A</v>
      </c>
      <c r="I78" s="155"/>
      <c r="K78" s="182">
        <f t="shared" si="11"/>
        <v>0.87</v>
      </c>
      <c r="L78" s="183" t="e">
        <f t="shared" si="12"/>
        <v>#N/A</v>
      </c>
      <c r="M78" s="184" t="e">
        <f t="shared" si="13"/>
        <v>#N/A</v>
      </c>
      <c r="N78" s="175" t="e">
        <f t="shared" si="14"/>
        <v>#N/A</v>
      </c>
    </row>
    <row r="79" spans="2:14" ht="15" customHeight="1">
      <c r="B79" s="155">
        <f>Samples!C75</f>
        <v>0</v>
      </c>
      <c r="C79" s="176" t="e">
        <f>Analysis!D299</f>
        <v>#N/A</v>
      </c>
      <c r="D79" s="177" t="e">
        <f>Analysis!N299</f>
        <v>#N/A</v>
      </c>
      <c r="E79" s="178" t="e">
        <f>Analysis!O299</f>
        <v>#N/A</v>
      </c>
      <c r="F79" s="179" t="e">
        <f>Analysis!P299</f>
        <v>#N/A</v>
      </c>
      <c r="G79" s="180">
        <v>25</v>
      </c>
      <c r="H79" s="181" t="e">
        <f t="shared" si="10"/>
        <v>#N/A</v>
      </c>
      <c r="I79" s="155"/>
      <c r="K79" s="182">
        <f t="shared" si="11"/>
        <v>0.87</v>
      </c>
      <c r="L79" s="183" t="e">
        <f t="shared" si="12"/>
        <v>#N/A</v>
      </c>
      <c r="M79" s="184" t="e">
        <f t="shared" si="13"/>
        <v>#N/A</v>
      </c>
      <c r="N79" s="175" t="e">
        <f t="shared" si="14"/>
        <v>#N/A</v>
      </c>
    </row>
    <row r="80" spans="2:14" ht="15" customHeight="1">
      <c r="B80" s="155">
        <f>Samples!C76</f>
        <v>0</v>
      </c>
      <c r="C80" s="176" t="e">
        <f>Analysis!D302</f>
        <v>#N/A</v>
      </c>
      <c r="D80" s="177" t="e">
        <f>Analysis!N302</f>
        <v>#N/A</v>
      </c>
      <c r="E80" s="178" t="e">
        <f>Analysis!O302</f>
        <v>#N/A</v>
      </c>
      <c r="F80" s="179" t="e">
        <f>Analysis!P302</f>
        <v>#N/A</v>
      </c>
      <c r="G80" s="180">
        <v>25</v>
      </c>
      <c r="H80" s="181" t="e">
        <f t="shared" si="10"/>
        <v>#N/A</v>
      </c>
      <c r="I80" s="155"/>
      <c r="K80" s="182">
        <f t="shared" si="11"/>
        <v>0.87</v>
      </c>
      <c r="L80" s="183" t="e">
        <f t="shared" si="12"/>
        <v>#N/A</v>
      </c>
      <c r="M80" s="184" t="e">
        <f t="shared" si="13"/>
        <v>#N/A</v>
      </c>
      <c r="N80" s="175" t="e">
        <f t="shared" si="14"/>
        <v>#N/A</v>
      </c>
    </row>
    <row r="81" spans="2:14" ht="15" customHeight="1">
      <c r="B81" s="155">
        <f>Samples!C77</f>
        <v>0</v>
      </c>
      <c r="C81" s="176" t="e">
        <f>Analysis!D305</f>
        <v>#N/A</v>
      </c>
      <c r="D81" s="177" t="e">
        <f>Analysis!N305</f>
        <v>#N/A</v>
      </c>
      <c r="E81" s="178" t="e">
        <f>Analysis!O305</f>
        <v>#N/A</v>
      </c>
      <c r="F81" s="179" t="e">
        <f>Analysis!P305</f>
        <v>#N/A</v>
      </c>
      <c r="G81" s="180">
        <v>25</v>
      </c>
      <c r="H81" s="181" t="e">
        <f t="shared" si="10"/>
        <v>#N/A</v>
      </c>
      <c r="I81" s="155"/>
      <c r="K81" s="182">
        <f t="shared" si="11"/>
        <v>0.87</v>
      </c>
      <c r="L81" s="183" t="e">
        <f t="shared" si="12"/>
        <v>#N/A</v>
      </c>
      <c r="M81" s="184" t="e">
        <f t="shared" si="13"/>
        <v>#N/A</v>
      </c>
      <c r="N81" s="175" t="e">
        <f t="shared" si="14"/>
        <v>#N/A</v>
      </c>
    </row>
    <row r="82" spans="2:14" ht="15" customHeight="1">
      <c r="B82" s="155">
        <f>Samples!C78</f>
        <v>0</v>
      </c>
      <c r="C82" s="176" t="e">
        <f>Analysis!D308</f>
        <v>#N/A</v>
      </c>
      <c r="D82" s="177" t="e">
        <f>Analysis!N308</f>
        <v>#N/A</v>
      </c>
      <c r="E82" s="178" t="e">
        <f>Analysis!O308</f>
        <v>#N/A</v>
      </c>
      <c r="F82" s="179" t="e">
        <f>Analysis!P308</f>
        <v>#N/A</v>
      </c>
      <c r="G82" s="180">
        <v>25</v>
      </c>
      <c r="H82" s="181" t="e">
        <f t="shared" si="10"/>
        <v>#N/A</v>
      </c>
      <c r="I82" s="155"/>
      <c r="K82" s="182">
        <f t="shared" si="11"/>
        <v>0.87</v>
      </c>
      <c r="L82" s="183" t="e">
        <f t="shared" si="12"/>
        <v>#N/A</v>
      </c>
      <c r="M82" s="184" t="e">
        <f t="shared" si="13"/>
        <v>#N/A</v>
      </c>
      <c r="N82" s="175" t="e">
        <f t="shared" si="14"/>
        <v>#N/A</v>
      </c>
    </row>
    <row r="83" spans="2:14" ht="15" customHeight="1">
      <c r="B83" s="155">
        <f>Samples!C79</f>
        <v>0</v>
      </c>
      <c r="C83" s="176" t="e">
        <f>Analysis!D311</f>
        <v>#N/A</v>
      </c>
      <c r="D83" s="177" t="e">
        <f>Analysis!N311</f>
        <v>#N/A</v>
      </c>
      <c r="E83" s="178" t="e">
        <f>Analysis!O311</f>
        <v>#N/A</v>
      </c>
      <c r="F83" s="179" t="e">
        <f>Analysis!P311</f>
        <v>#N/A</v>
      </c>
      <c r="G83" s="180">
        <v>25</v>
      </c>
      <c r="H83" s="181" t="e">
        <f t="shared" si="10"/>
        <v>#N/A</v>
      </c>
      <c r="I83" s="155"/>
      <c r="K83" s="182">
        <f t="shared" si="11"/>
        <v>0.87</v>
      </c>
      <c r="L83" s="183" t="e">
        <f t="shared" si="12"/>
        <v>#N/A</v>
      </c>
      <c r="M83" s="184" t="e">
        <f t="shared" si="13"/>
        <v>#N/A</v>
      </c>
      <c r="N83" s="175" t="e">
        <f t="shared" si="14"/>
        <v>#N/A</v>
      </c>
    </row>
    <row r="84" spans="2:14" ht="15" customHeight="1">
      <c r="B84" s="155">
        <f>Samples!C80</f>
        <v>0</v>
      </c>
      <c r="C84" s="176" t="e">
        <f>Analysis!D314</f>
        <v>#N/A</v>
      </c>
      <c r="D84" s="177" t="e">
        <f>Analysis!N314</f>
        <v>#N/A</v>
      </c>
      <c r="E84" s="178" t="e">
        <f>Analysis!O314</f>
        <v>#N/A</v>
      </c>
      <c r="F84" s="179" t="e">
        <f>Analysis!P314</f>
        <v>#N/A</v>
      </c>
      <c r="G84" s="180">
        <v>25</v>
      </c>
      <c r="H84" s="181" t="e">
        <f t="shared" si="10"/>
        <v>#N/A</v>
      </c>
      <c r="I84" s="155"/>
      <c r="K84" s="182">
        <f t="shared" si="11"/>
        <v>0.87</v>
      </c>
      <c r="L84" s="183" t="e">
        <f t="shared" si="12"/>
        <v>#N/A</v>
      </c>
      <c r="M84" s="184" t="e">
        <f t="shared" si="13"/>
        <v>#N/A</v>
      </c>
      <c r="N84" s="175" t="e">
        <f t="shared" si="14"/>
        <v>#N/A</v>
      </c>
    </row>
    <row r="85" spans="2:14" ht="15" customHeight="1">
      <c r="B85" s="155">
        <f>Samples!C81</f>
        <v>0</v>
      </c>
      <c r="C85" s="176" t="e">
        <f>Analysis!D317</f>
        <v>#N/A</v>
      </c>
      <c r="D85" s="177" t="e">
        <f>Analysis!N317</f>
        <v>#N/A</v>
      </c>
      <c r="E85" s="178" t="e">
        <f>Analysis!O317</f>
        <v>#N/A</v>
      </c>
      <c r="F85" s="179" t="e">
        <f>Analysis!P317</f>
        <v>#N/A</v>
      </c>
      <c r="G85" s="180">
        <v>25</v>
      </c>
      <c r="H85" s="181" t="e">
        <f t="shared" si="10"/>
        <v>#N/A</v>
      </c>
      <c r="I85" s="155"/>
      <c r="K85" s="182">
        <f t="shared" si="11"/>
        <v>0.87</v>
      </c>
      <c r="L85" s="183" t="e">
        <f t="shared" si="12"/>
        <v>#N/A</v>
      </c>
      <c r="M85" s="184" t="e">
        <f t="shared" si="13"/>
        <v>#N/A</v>
      </c>
      <c r="N85" s="175" t="e">
        <f t="shared" si="14"/>
        <v>#N/A</v>
      </c>
    </row>
    <row r="86" spans="2:14" ht="15" customHeight="1">
      <c r="B86" s="155">
        <f>Samples!C82</f>
        <v>0</v>
      </c>
      <c r="C86" s="176" t="e">
        <f>Analysis!D320</f>
        <v>#N/A</v>
      </c>
      <c r="D86" s="177" t="e">
        <f>Analysis!N320</f>
        <v>#N/A</v>
      </c>
      <c r="E86" s="178" t="e">
        <f>Analysis!O320</f>
        <v>#N/A</v>
      </c>
      <c r="F86" s="179" t="e">
        <f>Analysis!P320</f>
        <v>#N/A</v>
      </c>
      <c r="G86" s="180">
        <v>25</v>
      </c>
      <c r="H86" s="181" t="e">
        <f t="shared" si="10"/>
        <v>#N/A</v>
      </c>
      <c r="I86" s="155"/>
      <c r="K86" s="182">
        <f t="shared" si="11"/>
        <v>0.87</v>
      </c>
      <c r="L86" s="183" t="e">
        <f t="shared" si="12"/>
        <v>#N/A</v>
      </c>
      <c r="M86" s="184" t="e">
        <f t="shared" si="13"/>
        <v>#N/A</v>
      </c>
      <c r="N86" s="175" t="e">
        <f t="shared" si="14"/>
        <v>#N/A</v>
      </c>
    </row>
    <row r="87" spans="2:14" ht="15" customHeight="1">
      <c r="B87" s="155">
        <f>Samples!C83</f>
        <v>0</v>
      </c>
      <c r="C87" s="176" t="e">
        <f>Analysis!D323</f>
        <v>#N/A</v>
      </c>
      <c r="D87" s="177" t="e">
        <f>Analysis!N323</f>
        <v>#N/A</v>
      </c>
      <c r="E87" s="178" t="e">
        <f>Analysis!O323</f>
        <v>#N/A</v>
      </c>
      <c r="F87" s="179" t="e">
        <f>Analysis!P323</f>
        <v>#N/A</v>
      </c>
      <c r="G87" s="180">
        <v>25</v>
      </c>
      <c r="H87" s="181" t="e">
        <f t="shared" si="10"/>
        <v>#N/A</v>
      </c>
      <c r="I87" s="155"/>
      <c r="K87" s="182">
        <f t="shared" si="11"/>
        <v>0.87</v>
      </c>
      <c r="L87" s="183" t="e">
        <f t="shared" si="12"/>
        <v>#N/A</v>
      </c>
      <c r="M87" s="184" t="e">
        <f t="shared" si="13"/>
        <v>#N/A</v>
      </c>
      <c r="N87" s="175" t="e">
        <f t="shared" si="14"/>
        <v>#N/A</v>
      </c>
    </row>
    <row r="88" spans="2:14" ht="15" customHeight="1">
      <c r="B88" s="155">
        <f>Samples!C84</f>
        <v>0</v>
      </c>
      <c r="C88" s="176" t="e">
        <f>Analysis!D326</f>
        <v>#N/A</v>
      </c>
      <c r="D88" s="177" t="e">
        <f>Analysis!N326</f>
        <v>#N/A</v>
      </c>
      <c r="E88" s="178" t="e">
        <f>Analysis!O326</f>
        <v>#N/A</v>
      </c>
      <c r="F88" s="179" t="e">
        <f>Analysis!P326</f>
        <v>#N/A</v>
      </c>
      <c r="G88" s="180">
        <v>25</v>
      </c>
      <c r="H88" s="181" t="e">
        <f t="shared" si="10"/>
        <v>#N/A</v>
      </c>
      <c r="I88" s="155"/>
      <c r="K88" s="182">
        <f t="shared" si="11"/>
        <v>0.87</v>
      </c>
      <c r="L88" s="183" t="e">
        <f t="shared" si="12"/>
        <v>#N/A</v>
      </c>
      <c r="M88" s="184" t="e">
        <f t="shared" si="13"/>
        <v>#N/A</v>
      </c>
      <c r="N88" s="175" t="e">
        <f t="shared" si="14"/>
        <v>#N/A</v>
      </c>
    </row>
    <row r="89" spans="2:14" ht="15" customHeight="1">
      <c r="B89" s="155">
        <f>Samples!C85</f>
        <v>0</v>
      </c>
      <c r="C89" s="176" t="e">
        <f>Analysis!D329</f>
        <v>#N/A</v>
      </c>
      <c r="D89" s="177" t="e">
        <f>Analysis!N329</f>
        <v>#N/A</v>
      </c>
      <c r="E89" s="178" t="e">
        <f>Analysis!O329</f>
        <v>#N/A</v>
      </c>
      <c r="F89" s="179" t="e">
        <f>Analysis!P329</f>
        <v>#N/A</v>
      </c>
      <c r="G89" s="180">
        <v>25</v>
      </c>
      <c r="H89" s="181" t="e">
        <f t="shared" si="10"/>
        <v>#N/A</v>
      </c>
      <c r="I89" s="155"/>
      <c r="K89" s="182">
        <f t="shared" si="11"/>
        <v>0.87</v>
      </c>
      <c r="L89" s="183" t="e">
        <f t="shared" si="12"/>
        <v>#N/A</v>
      </c>
      <c r="M89" s="184" t="e">
        <f t="shared" si="13"/>
        <v>#N/A</v>
      </c>
      <c r="N89" s="175" t="e">
        <f t="shared" si="14"/>
        <v>#N/A</v>
      </c>
    </row>
    <row r="90" spans="2:14" ht="15" customHeight="1">
      <c r="B90" s="155">
        <f>Samples!C86</f>
        <v>0</v>
      </c>
      <c r="C90" s="176" t="e">
        <f>Analysis!D332</f>
        <v>#N/A</v>
      </c>
      <c r="D90" s="177" t="e">
        <f>Analysis!N332</f>
        <v>#N/A</v>
      </c>
      <c r="E90" s="178" t="e">
        <f>Analysis!O332</f>
        <v>#N/A</v>
      </c>
      <c r="F90" s="179" t="e">
        <f>Analysis!P332</f>
        <v>#N/A</v>
      </c>
      <c r="G90" s="180">
        <v>25</v>
      </c>
      <c r="H90" s="181" t="e">
        <f t="shared" si="10"/>
        <v>#N/A</v>
      </c>
      <c r="I90" s="155"/>
      <c r="K90" s="182">
        <f t="shared" si="11"/>
        <v>0.87</v>
      </c>
      <c r="L90" s="183" t="e">
        <f t="shared" si="12"/>
        <v>#N/A</v>
      </c>
      <c r="M90" s="184" t="e">
        <f t="shared" si="13"/>
        <v>#N/A</v>
      </c>
      <c r="N90" s="175" t="e">
        <f t="shared" si="14"/>
        <v>#N/A</v>
      </c>
    </row>
    <row r="91" spans="2:14" ht="15" customHeight="1">
      <c r="B91" s="155">
        <f>Samples!C87</f>
        <v>0</v>
      </c>
      <c r="C91" s="176" t="e">
        <f>Analysis!D335</f>
        <v>#N/A</v>
      </c>
      <c r="D91" s="177" t="e">
        <f>Analysis!N335</f>
        <v>#N/A</v>
      </c>
      <c r="E91" s="178" t="e">
        <f>Analysis!O335</f>
        <v>#N/A</v>
      </c>
      <c r="F91" s="179" t="e">
        <f>Analysis!P335</f>
        <v>#N/A</v>
      </c>
      <c r="G91" s="180">
        <v>25</v>
      </c>
      <c r="H91" s="181" t="e">
        <f t="shared" si="10"/>
        <v>#N/A</v>
      </c>
      <c r="I91" s="155"/>
      <c r="K91" s="182">
        <f t="shared" si="11"/>
        <v>0.87</v>
      </c>
      <c r="L91" s="183" t="e">
        <f t="shared" si="12"/>
        <v>#N/A</v>
      </c>
      <c r="M91" s="184" t="e">
        <f t="shared" si="13"/>
        <v>#N/A</v>
      </c>
      <c r="N91" s="175" t="e">
        <f t="shared" si="14"/>
        <v>#N/A</v>
      </c>
    </row>
    <row r="92" spans="2:14" ht="15" customHeight="1">
      <c r="B92" s="155">
        <f>Samples!C88</f>
        <v>0</v>
      </c>
      <c r="C92" s="176" t="e">
        <f>Analysis!D338</f>
        <v>#N/A</v>
      </c>
      <c r="D92" s="177" t="e">
        <f>Analysis!N338</f>
        <v>#N/A</v>
      </c>
      <c r="E92" s="178" t="e">
        <f>Analysis!O338</f>
        <v>#N/A</v>
      </c>
      <c r="F92" s="179" t="e">
        <f>Analysis!P338</f>
        <v>#N/A</v>
      </c>
      <c r="G92" s="180">
        <v>25</v>
      </c>
      <c r="H92" s="181" t="e">
        <f t="shared" si="10"/>
        <v>#N/A</v>
      </c>
      <c r="I92" s="155"/>
      <c r="K92" s="182">
        <f t="shared" si="11"/>
        <v>0.87</v>
      </c>
      <c r="L92" s="183" t="e">
        <f t="shared" si="12"/>
        <v>#N/A</v>
      </c>
      <c r="M92" s="184" t="e">
        <f t="shared" si="13"/>
        <v>#N/A</v>
      </c>
      <c r="N92" s="175" t="e">
        <f t="shared" si="14"/>
        <v>#N/A</v>
      </c>
    </row>
    <row r="93" spans="2:14" ht="15" customHeight="1">
      <c r="B93" s="155">
        <f>Samples!C89</f>
        <v>0</v>
      </c>
      <c r="C93" s="176" t="e">
        <f>Analysis!D341</f>
        <v>#N/A</v>
      </c>
      <c r="D93" s="177" t="e">
        <f>Analysis!N341</f>
        <v>#N/A</v>
      </c>
      <c r="E93" s="178" t="e">
        <f>Analysis!O341</f>
        <v>#N/A</v>
      </c>
      <c r="F93" s="179" t="e">
        <f>Analysis!P341</f>
        <v>#N/A</v>
      </c>
      <c r="G93" s="180">
        <v>25</v>
      </c>
      <c r="H93" s="181" t="e">
        <f t="shared" si="10"/>
        <v>#N/A</v>
      </c>
      <c r="I93" s="155"/>
      <c r="K93" s="182">
        <f t="shared" si="11"/>
        <v>0.87</v>
      </c>
      <c r="L93" s="183" t="e">
        <f t="shared" si="12"/>
        <v>#N/A</v>
      </c>
      <c r="M93" s="184" t="e">
        <f t="shared" si="13"/>
        <v>#N/A</v>
      </c>
      <c r="N93" s="175" t="e">
        <f t="shared" si="14"/>
        <v>#N/A</v>
      </c>
    </row>
    <row r="94" spans="2:14" ht="15" customHeight="1">
      <c r="B94" s="155">
        <f>Samples!C90</f>
        <v>0</v>
      </c>
      <c r="C94" s="176" t="e">
        <f>Analysis!D344</f>
        <v>#N/A</v>
      </c>
      <c r="D94" s="177" t="e">
        <f>Analysis!N344</f>
        <v>#N/A</v>
      </c>
      <c r="E94" s="178" t="e">
        <f>Analysis!O344</f>
        <v>#N/A</v>
      </c>
      <c r="F94" s="179" t="e">
        <f>Analysis!P344</f>
        <v>#N/A</v>
      </c>
      <c r="G94" s="180">
        <v>25</v>
      </c>
      <c r="H94" s="181" t="e">
        <f t="shared" si="10"/>
        <v>#N/A</v>
      </c>
      <c r="I94" s="155"/>
      <c r="K94" s="182">
        <f t="shared" si="11"/>
        <v>0.87</v>
      </c>
      <c r="L94" s="183" t="e">
        <f t="shared" si="12"/>
        <v>#N/A</v>
      </c>
      <c r="M94" s="184" t="e">
        <f t="shared" si="13"/>
        <v>#N/A</v>
      </c>
      <c r="N94" s="175" t="e">
        <f t="shared" si="14"/>
        <v>#N/A</v>
      </c>
    </row>
    <row r="95" spans="2:14" ht="15" customHeight="1">
      <c r="B95" s="155">
        <f>Samples!C91</f>
        <v>0</v>
      </c>
      <c r="C95" s="176" t="e">
        <f>Analysis!D347</f>
        <v>#N/A</v>
      </c>
      <c r="D95" s="177" t="e">
        <f>Analysis!N347</f>
        <v>#N/A</v>
      </c>
      <c r="E95" s="178" t="e">
        <f>Analysis!O347</f>
        <v>#N/A</v>
      </c>
      <c r="F95" s="179" t="e">
        <f>Analysis!P347</f>
        <v>#N/A</v>
      </c>
      <c r="G95" s="180">
        <v>25</v>
      </c>
      <c r="H95" s="181" t="e">
        <f t="shared" si="10"/>
        <v>#N/A</v>
      </c>
      <c r="I95" s="155"/>
      <c r="K95" s="182">
        <f t="shared" si="11"/>
        <v>0.87</v>
      </c>
      <c r="L95" s="183" t="e">
        <f t="shared" si="12"/>
        <v>#N/A</v>
      </c>
      <c r="M95" s="184" t="e">
        <f t="shared" si="13"/>
        <v>#N/A</v>
      </c>
      <c r="N95" s="175" t="e">
        <f t="shared" si="14"/>
        <v>#N/A</v>
      </c>
    </row>
    <row r="96" spans="2:14" ht="15" customHeight="1">
      <c r="B96" s="155">
        <f>Samples!C92</f>
        <v>0</v>
      </c>
      <c r="C96" s="176" t="e">
        <f>Analysis!D350</f>
        <v>#N/A</v>
      </c>
      <c r="D96" s="177" t="e">
        <f>Analysis!N350</f>
        <v>#N/A</v>
      </c>
      <c r="E96" s="178" t="e">
        <f>Analysis!O350</f>
        <v>#N/A</v>
      </c>
      <c r="F96" s="179" t="e">
        <f>Analysis!P350</f>
        <v>#N/A</v>
      </c>
      <c r="G96" s="180">
        <v>25</v>
      </c>
      <c r="H96" s="181" t="e">
        <f t="shared" si="10"/>
        <v>#N/A</v>
      </c>
      <c r="I96" s="155"/>
      <c r="K96" s="182">
        <f t="shared" si="11"/>
        <v>0.87</v>
      </c>
      <c r="L96" s="183" t="e">
        <f t="shared" si="12"/>
        <v>#N/A</v>
      </c>
      <c r="M96" s="184" t="e">
        <f t="shared" si="13"/>
        <v>#N/A</v>
      </c>
      <c r="N96" s="175" t="e">
        <f t="shared" si="14"/>
        <v>#N/A</v>
      </c>
    </row>
    <row r="97" spans="2:14" ht="15" customHeight="1">
      <c r="B97" s="155">
        <f>Samples!C93</f>
        <v>0</v>
      </c>
      <c r="C97" s="176" t="e">
        <f>Analysis!D353</f>
        <v>#N/A</v>
      </c>
      <c r="D97" s="177" t="e">
        <f>Analysis!N353</f>
        <v>#N/A</v>
      </c>
      <c r="E97" s="178" t="e">
        <f>Analysis!O353</f>
        <v>#N/A</v>
      </c>
      <c r="F97" s="179" t="e">
        <f>Analysis!P353</f>
        <v>#N/A</v>
      </c>
      <c r="G97" s="180">
        <v>25</v>
      </c>
      <c r="H97" s="181" t="e">
        <f t="shared" si="10"/>
        <v>#N/A</v>
      </c>
      <c r="I97" s="155"/>
      <c r="K97" s="182">
        <f t="shared" si="11"/>
        <v>0.87</v>
      </c>
      <c r="L97" s="183" t="e">
        <f t="shared" si="12"/>
        <v>#N/A</v>
      </c>
      <c r="M97" s="184" t="e">
        <f t="shared" si="13"/>
        <v>#N/A</v>
      </c>
      <c r="N97" s="175" t="e">
        <f t="shared" si="14"/>
        <v>#N/A</v>
      </c>
    </row>
    <row r="98" spans="2:14" ht="15" customHeight="1">
      <c r="B98" s="155">
        <f>Samples!C94</f>
        <v>0</v>
      </c>
      <c r="C98" s="176" t="e">
        <f>Analysis!D356</f>
        <v>#N/A</v>
      </c>
      <c r="D98" s="177" t="e">
        <f>Analysis!N356</f>
        <v>#N/A</v>
      </c>
      <c r="E98" s="178" t="e">
        <f>Analysis!O356</f>
        <v>#N/A</v>
      </c>
      <c r="F98" s="179" t="e">
        <f>Analysis!P356</f>
        <v>#N/A</v>
      </c>
      <c r="G98" s="180">
        <v>25</v>
      </c>
      <c r="H98" s="181" t="e">
        <f t="shared" si="10"/>
        <v>#N/A</v>
      </c>
      <c r="I98" s="155"/>
      <c r="K98" s="182">
        <f t="shared" si="11"/>
        <v>0.87</v>
      </c>
      <c r="L98" s="183" t="e">
        <f t="shared" si="12"/>
        <v>#N/A</v>
      </c>
      <c r="M98" s="184" t="e">
        <f t="shared" si="13"/>
        <v>#N/A</v>
      </c>
      <c r="N98" s="175" t="e">
        <f t="shared" si="14"/>
        <v>#N/A</v>
      </c>
    </row>
    <row r="99" spans="2:14" ht="15" customHeight="1">
      <c r="B99" s="155">
        <f>Samples!C95</f>
        <v>0</v>
      </c>
      <c r="C99" s="176" t="e">
        <f>Analysis!D359</f>
        <v>#N/A</v>
      </c>
      <c r="D99" s="177" t="e">
        <f>Analysis!N359</f>
        <v>#N/A</v>
      </c>
      <c r="E99" s="178" t="e">
        <f>Analysis!O359</f>
        <v>#N/A</v>
      </c>
      <c r="F99" s="179" t="e">
        <f>Analysis!P359</f>
        <v>#N/A</v>
      </c>
      <c r="G99" s="180">
        <v>25</v>
      </c>
      <c r="H99" s="181" t="e">
        <f t="shared" si="10"/>
        <v>#N/A</v>
      </c>
      <c r="I99" s="155"/>
      <c r="K99" s="182">
        <f t="shared" si="11"/>
        <v>0.87</v>
      </c>
      <c r="L99" s="183" t="e">
        <f t="shared" si="12"/>
        <v>#N/A</v>
      </c>
      <c r="M99" s="184" t="e">
        <f t="shared" si="13"/>
        <v>#N/A</v>
      </c>
      <c r="N99" s="175" t="e">
        <f t="shared" si="14"/>
        <v>#N/A</v>
      </c>
    </row>
    <row r="100" spans="2:14" ht="15" customHeight="1">
      <c r="B100" s="155">
        <f>Samples!C96</f>
        <v>0</v>
      </c>
      <c r="C100" s="176" t="e">
        <f>Analysis!D362</f>
        <v>#N/A</v>
      </c>
      <c r="D100" s="177" t="e">
        <f>Analysis!N362</f>
        <v>#N/A</v>
      </c>
      <c r="E100" s="178" t="e">
        <f>Analysis!O362</f>
        <v>#N/A</v>
      </c>
      <c r="F100" s="179" t="e">
        <f>Analysis!P362</f>
        <v>#N/A</v>
      </c>
      <c r="G100" s="180">
        <v>25</v>
      </c>
      <c r="H100" s="181" t="e">
        <f t="shared" si="10"/>
        <v>#N/A</v>
      </c>
      <c r="I100" s="155"/>
      <c r="K100" s="182">
        <f t="shared" si="11"/>
        <v>0.87</v>
      </c>
      <c r="L100" s="183" t="e">
        <f t="shared" si="12"/>
        <v>#N/A</v>
      </c>
      <c r="M100" s="184" t="e">
        <f t="shared" si="13"/>
        <v>#N/A</v>
      </c>
      <c r="N100" s="175" t="e">
        <f t="shared" si="14"/>
        <v>#N/A</v>
      </c>
    </row>
    <row r="101" spans="2:14" ht="15" customHeight="1">
      <c r="B101" s="155">
        <f>Samples!C97</f>
        <v>0</v>
      </c>
      <c r="C101" s="185" t="e">
        <f>Analysis!D365</f>
        <v>#N/A</v>
      </c>
      <c r="D101" s="186" t="e">
        <f>Analysis!N365</f>
        <v>#N/A</v>
      </c>
      <c r="E101" s="187" t="e">
        <f>Analysis!O365</f>
        <v>#N/A</v>
      </c>
      <c r="F101" s="188" t="e">
        <f>Analysis!P365</f>
        <v>#N/A</v>
      </c>
      <c r="G101" s="189">
        <v>25</v>
      </c>
      <c r="H101" s="190" t="e">
        <f t="shared" si="10"/>
        <v>#N/A</v>
      </c>
      <c r="I101" s="155"/>
      <c r="K101" s="191">
        <f t="shared" si="11"/>
        <v>0.87</v>
      </c>
      <c r="L101" s="192" t="e">
        <f t="shared" si="12"/>
        <v>#N/A</v>
      </c>
      <c r="M101" s="193" t="e">
        <f t="shared" si="13"/>
        <v>#N/A</v>
      </c>
      <c r="N101" s="175" t="e">
        <f t="shared" si="14"/>
        <v>#N/A</v>
      </c>
    </row>
    <row r="102" spans="2:14" ht="15" customHeight="1">
      <c r="B102" s="155"/>
      <c r="C102" s="155"/>
      <c r="D102" s="155"/>
      <c r="E102" s="155"/>
      <c r="F102" s="155"/>
      <c r="G102" s="155"/>
      <c r="H102" s="155"/>
      <c r="I102" s="155"/>
    </row>
  </sheetData>
  <pageMargins left="0.70833333333333304" right="0.70833333333333304" top="0.74791666666666701" bottom="0.74861111111111101" header="0.51180555555555496" footer="0.31527777777777799"/>
  <pageSetup paperSize="0" scale="0" firstPageNumber="0" orientation="portrait" usePrinterDefaults="0" horizontalDpi="0" verticalDpi="0" copies="0"/>
  <headerFooter>
    <oddFooter>&amp;LData Analysis Template v4.14&amp;CKAPA Library Quantification Kit (Illumina® platforms)&amp;R© Kapa Biosystems 2014</oddFooter>
  </headerFooter>
  <rowBreaks count="1" manualBreakCount="1">
    <brk id="5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7"/>
  <sheetViews>
    <sheetView zoomScaleNormal="100" workbookViewId="0"/>
  </sheetViews>
  <sheetFormatPr defaultRowHeight="14.25"/>
  <cols>
    <col min="1" max="1" width="14.86328125" style="194"/>
    <col min="2" max="2" width="12.36328125" style="194"/>
    <col min="3" max="3" width="9.1328125" style="194"/>
    <col min="4" max="4" width="14.54296875" style="194"/>
    <col min="5" max="5" width="16.6328125" style="194"/>
    <col min="6" max="6" width="14.7265625" style="194"/>
    <col min="7" max="257" width="9.1328125" style="194"/>
    <col min="258" max="1025" width="9.1328125"/>
  </cols>
  <sheetData>
    <row r="1" spans="1:6">
      <c r="A1" s="194" t="s">
        <v>490</v>
      </c>
      <c r="B1" s="194" t="s">
        <v>25</v>
      </c>
      <c r="C1" s="194" t="s">
        <v>491</v>
      </c>
      <c r="D1" s="194" t="s">
        <v>492</v>
      </c>
      <c r="E1" s="194" t="s">
        <v>493</v>
      </c>
      <c r="F1" s="194" t="s">
        <v>494</v>
      </c>
    </row>
    <row r="2" spans="1:6">
      <c r="A2" s="194">
        <f>Samples!A2</f>
        <v>0</v>
      </c>
      <c r="B2" s="194">
        <f>Samples!B2</f>
        <v>0</v>
      </c>
      <c r="C2" s="194" t="e">
        <f t="shared" ref="C2:C33" si="0">IF(D2&gt;2,"Pass","Failed")</f>
        <v>#N/A</v>
      </c>
      <c r="D2" s="195" t="e">
        <f>Summary!L6</f>
        <v>#N/A</v>
      </c>
      <c r="E2" s="194" t="s">
        <v>495</v>
      </c>
      <c r="F2" s="194">
        <v>3</v>
      </c>
    </row>
    <row r="3" spans="1:6">
      <c r="A3" s="194">
        <f>Samples!A3</f>
        <v>0</v>
      </c>
      <c r="B3" s="194">
        <f>Samples!B3</f>
        <v>0</v>
      </c>
      <c r="C3" s="194" t="e">
        <f t="shared" si="0"/>
        <v>#N/A</v>
      </c>
      <c r="D3" s="195" t="e">
        <f>Summary!L7</f>
        <v>#N/A</v>
      </c>
      <c r="E3" s="194" t="s">
        <v>495</v>
      </c>
      <c r="F3" s="194">
        <v>3</v>
      </c>
    </row>
    <row r="4" spans="1:6">
      <c r="A4" s="194">
        <f>Samples!A4</f>
        <v>0</v>
      </c>
      <c r="B4" s="194">
        <f>Samples!B4</f>
        <v>0</v>
      </c>
      <c r="C4" s="194" t="e">
        <f t="shared" si="0"/>
        <v>#N/A</v>
      </c>
      <c r="D4" s="195" t="e">
        <f>Summary!L8</f>
        <v>#N/A</v>
      </c>
      <c r="E4" s="194" t="s">
        <v>495</v>
      </c>
      <c r="F4" s="194">
        <v>3</v>
      </c>
    </row>
    <row r="5" spans="1:6">
      <c r="A5" s="194">
        <f>Samples!A5</f>
        <v>0</v>
      </c>
      <c r="B5" s="194">
        <f>Samples!B5</f>
        <v>0</v>
      </c>
      <c r="C5" s="194" t="e">
        <f t="shared" si="0"/>
        <v>#N/A</v>
      </c>
      <c r="D5" s="195" t="e">
        <f>Summary!L9</f>
        <v>#N/A</v>
      </c>
      <c r="E5" s="194" t="s">
        <v>495</v>
      </c>
      <c r="F5" s="194">
        <v>3</v>
      </c>
    </row>
    <row r="6" spans="1:6">
      <c r="A6" s="194">
        <f>Samples!A6</f>
        <v>0</v>
      </c>
      <c r="B6" s="194">
        <f>Samples!B6</f>
        <v>0</v>
      </c>
      <c r="C6" s="194" t="e">
        <f t="shared" si="0"/>
        <v>#N/A</v>
      </c>
      <c r="D6" s="195" t="e">
        <f>Summary!L10</f>
        <v>#N/A</v>
      </c>
      <c r="E6" s="194" t="s">
        <v>495</v>
      </c>
      <c r="F6" s="194">
        <v>3</v>
      </c>
    </row>
    <row r="7" spans="1:6">
      <c r="A7" s="194">
        <f>Samples!A7</f>
        <v>0</v>
      </c>
      <c r="B7" s="194">
        <f>Samples!B7</f>
        <v>0</v>
      </c>
      <c r="C7" s="194" t="e">
        <f t="shared" si="0"/>
        <v>#N/A</v>
      </c>
      <c r="D7" s="195" t="e">
        <f>Summary!L11</f>
        <v>#N/A</v>
      </c>
      <c r="E7" s="194" t="s">
        <v>495</v>
      </c>
      <c r="F7" s="194">
        <v>3</v>
      </c>
    </row>
    <row r="8" spans="1:6">
      <c r="A8" s="194">
        <f>Samples!A8</f>
        <v>0</v>
      </c>
      <c r="B8" s="194">
        <f>Samples!B8</f>
        <v>0</v>
      </c>
      <c r="C8" s="194" t="e">
        <f t="shared" si="0"/>
        <v>#N/A</v>
      </c>
      <c r="D8" s="195" t="e">
        <f>Summary!L12</f>
        <v>#N/A</v>
      </c>
      <c r="E8" s="194" t="s">
        <v>495</v>
      </c>
      <c r="F8" s="194">
        <v>3</v>
      </c>
    </row>
    <row r="9" spans="1:6">
      <c r="A9" s="194">
        <f>Samples!A9</f>
        <v>0</v>
      </c>
      <c r="B9" s="194">
        <f>Samples!B9</f>
        <v>0</v>
      </c>
      <c r="C9" s="194" t="e">
        <f t="shared" si="0"/>
        <v>#N/A</v>
      </c>
      <c r="D9" s="195" t="e">
        <f>Summary!L13</f>
        <v>#N/A</v>
      </c>
      <c r="E9" s="194" t="s">
        <v>495</v>
      </c>
      <c r="F9" s="194">
        <v>3</v>
      </c>
    </row>
    <row r="10" spans="1:6">
      <c r="A10" s="194">
        <f>Samples!A10</f>
        <v>0</v>
      </c>
      <c r="B10" s="194">
        <f>Samples!B10</f>
        <v>0</v>
      </c>
      <c r="C10" s="194" t="e">
        <f t="shared" si="0"/>
        <v>#N/A</v>
      </c>
      <c r="D10" s="195" t="e">
        <f>Summary!L14</f>
        <v>#N/A</v>
      </c>
      <c r="E10" s="194" t="s">
        <v>495</v>
      </c>
      <c r="F10" s="194">
        <v>3</v>
      </c>
    </row>
    <row r="11" spans="1:6">
      <c r="A11" s="194">
        <f>Samples!A11</f>
        <v>0</v>
      </c>
      <c r="B11" s="194">
        <f>Samples!B11</f>
        <v>0</v>
      </c>
      <c r="C11" s="194" t="e">
        <f t="shared" si="0"/>
        <v>#N/A</v>
      </c>
      <c r="D11" s="195" t="e">
        <f>Summary!L15</f>
        <v>#N/A</v>
      </c>
      <c r="E11" s="194" t="s">
        <v>495</v>
      </c>
      <c r="F11" s="194">
        <v>3</v>
      </c>
    </row>
    <row r="12" spans="1:6">
      <c r="A12" s="194">
        <f>Samples!A12</f>
        <v>0</v>
      </c>
      <c r="B12" s="194">
        <f>Samples!B12</f>
        <v>0</v>
      </c>
      <c r="C12" s="194" t="e">
        <f t="shared" si="0"/>
        <v>#N/A</v>
      </c>
      <c r="D12" s="195" t="e">
        <f>Summary!L16</f>
        <v>#N/A</v>
      </c>
      <c r="E12" s="194" t="s">
        <v>495</v>
      </c>
      <c r="F12" s="194">
        <v>3</v>
      </c>
    </row>
    <row r="13" spans="1:6">
      <c r="A13" s="194">
        <f>Samples!A13</f>
        <v>0</v>
      </c>
      <c r="B13" s="194">
        <f>Samples!B13</f>
        <v>0</v>
      </c>
      <c r="C13" s="194" t="e">
        <f t="shared" si="0"/>
        <v>#N/A</v>
      </c>
      <c r="D13" s="195" t="e">
        <f>Summary!L17</f>
        <v>#N/A</v>
      </c>
      <c r="E13" s="194" t="s">
        <v>495</v>
      </c>
      <c r="F13" s="194">
        <v>3</v>
      </c>
    </row>
    <row r="14" spans="1:6">
      <c r="A14" s="194">
        <f>Samples!A14</f>
        <v>0</v>
      </c>
      <c r="B14" s="194">
        <f>Samples!B14</f>
        <v>0</v>
      </c>
      <c r="C14" s="194" t="e">
        <f t="shared" si="0"/>
        <v>#N/A</v>
      </c>
      <c r="D14" s="195" t="e">
        <f>Summary!L18</f>
        <v>#N/A</v>
      </c>
      <c r="E14" s="194" t="s">
        <v>495</v>
      </c>
      <c r="F14" s="194">
        <v>3</v>
      </c>
    </row>
    <row r="15" spans="1:6">
      <c r="A15" s="194">
        <f>Samples!A15</f>
        <v>0</v>
      </c>
      <c r="B15" s="194">
        <f>Samples!B15</f>
        <v>0</v>
      </c>
      <c r="C15" s="194" t="e">
        <f t="shared" si="0"/>
        <v>#N/A</v>
      </c>
      <c r="D15" s="195" t="e">
        <f>Summary!L19</f>
        <v>#N/A</v>
      </c>
      <c r="E15" s="194" t="s">
        <v>495</v>
      </c>
      <c r="F15" s="194">
        <v>3</v>
      </c>
    </row>
    <row r="16" spans="1:6">
      <c r="A16" s="194">
        <f>Samples!A16</f>
        <v>0</v>
      </c>
      <c r="B16" s="194">
        <f>Samples!B16</f>
        <v>0</v>
      </c>
      <c r="C16" s="194" t="e">
        <f t="shared" si="0"/>
        <v>#N/A</v>
      </c>
      <c r="D16" s="195" t="e">
        <f>Summary!L20</f>
        <v>#N/A</v>
      </c>
      <c r="E16" s="194" t="s">
        <v>495</v>
      </c>
      <c r="F16" s="194">
        <v>3</v>
      </c>
    </row>
    <row r="17" spans="1:6">
      <c r="A17" s="194">
        <f>Samples!A17</f>
        <v>0</v>
      </c>
      <c r="B17" s="194">
        <f>Samples!B17</f>
        <v>0</v>
      </c>
      <c r="C17" s="194" t="e">
        <f t="shared" si="0"/>
        <v>#N/A</v>
      </c>
      <c r="D17" s="195" t="e">
        <f>Summary!L21</f>
        <v>#N/A</v>
      </c>
      <c r="E17" s="194" t="s">
        <v>495</v>
      </c>
      <c r="F17" s="194">
        <v>3</v>
      </c>
    </row>
    <row r="18" spans="1:6">
      <c r="A18" s="194">
        <f>Samples!A18</f>
        <v>0</v>
      </c>
      <c r="B18" s="194">
        <f>Samples!B18</f>
        <v>0</v>
      </c>
      <c r="C18" s="194" t="e">
        <f t="shared" si="0"/>
        <v>#N/A</v>
      </c>
      <c r="D18" s="195" t="e">
        <f>Summary!L22</f>
        <v>#N/A</v>
      </c>
      <c r="E18" s="194" t="s">
        <v>495</v>
      </c>
      <c r="F18" s="194">
        <v>3</v>
      </c>
    </row>
    <row r="19" spans="1:6">
      <c r="A19" s="194">
        <f>Samples!A19</f>
        <v>0</v>
      </c>
      <c r="B19" s="194">
        <f>Samples!B19</f>
        <v>0</v>
      </c>
      <c r="C19" s="194" t="e">
        <f t="shared" si="0"/>
        <v>#N/A</v>
      </c>
      <c r="D19" s="195" t="e">
        <f>Summary!L23</f>
        <v>#N/A</v>
      </c>
      <c r="E19" s="194" t="s">
        <v>495</v>
      </c>
      <c r="F19" s="194">
        <v>3</v>
      </c>
    </row>
    <row r="20" spans="1:6">
      <c r="A20" s="194">
        <f>Samples!A20</f>
        <v>0</v>
      </c>
      <c r="B20" s="194">
        <f>Samples!B20</f>
        <v>0</v>
      </c>
      <c r="C20" s="194" t="e">
        <f t="shared" si="0"/>
        <v>#N/A</v>
      </c>
      <c r="D20" s="195" t="e">
        <f>Summary!L24</f>
        <v>#N/A</v>
      </c>
      <c r="E20" s="194" t="s">
        <v>495</v>
      </c>
      <c r="F20" s="194">
        <v>3</v>
      </c>
    </row>
    <row r="21" spans="1:6">
      <c r="A21" s="194">
        <f>Samples!A21</f>
        <v>0</v>
      </c>
      <c r="B21" s="194">
        <f>Samples!B21</f>
        <v>0</v>
      </c>
      <c r="C21" s="194" t="e">
        <f t="shared" si="0"/>
        <v>#N/A</v>
      </c>
      <c r="D21" s="195" t="e">
        <f>Summary!L25</f>
        <v>#N/A</v>
      </c>
      <c r="E21" s="194" t="s">
        <v>495</v>
      </c>
      <c r="F21" s="194">
        <v>3</v>
      </c>
    </row>
    <row r="22" spans="1:6">
      <c r="A22" s="194">
        <f>Samples!A22</f>
        <v>0</v>
      </c>
      <c r="B22" s="194">
        <f>Samples!B22</f>
        <v>0</v>
      </c>
      <c r="C22" s="194" t="e">
        <f t="shared" si="0"/>
        <v>#N/A</v>
      </c>
      <c r="D22" s="195" t="e">
        <f>Summary!L26</f>
        <v>#N/A</v>
      </c>
      <c r="E22" s="194" t="s">
        <v>495</v>
      </c>
      <c r="F22" s="194">
        <v>3</v>
      </c>
    </row>
    <row r="23" spans="1:6">
      <c r="A23" s="194">
        <f>Samples!A23</f>
        <v>0</v>
      </c>
      <c r="B23" s="194">
        <f>Samples!B23</f>
        <v>0</v>
      </c>
      <c r="C23" s="194" t="e">
        <f t="shared" si="0"/>
        <v>#N/A</v>
      </c>
      <c r="D23" s="195" t="e">
        <f>Summary!L27</f>
        <v>#N/A</v>
      </c>
      <c r="E23" s="194" t="s">
        <v>495</v>
      </c>
      <c r="F23" s="194">
        <v>3</v>
      </c>
    </row>
    <row r="24" spans="1:6">
      <c r="A24" s="194">
        <f>Samples!A24</f>
        <v>0</v>
      </c>
      <c r="B24" s="194">
        <f>Samples!B24</f>
        <v>0</v>
      </c>
      <c r="C24" s="194" t="e">
        <f t="shared" si="0"/>
        <v>#N/A</v>
      </c>
      <c r="D24" s="195" t="e">
        <f>Summary!L28</f>
        <v>#N/A</v>
      </c>
      <c r="E24" s="194" t="s">
        <v>495</v>
      </c>
      <c r="F24" s="194">
        <v>3</v>
      </c>
    </row>
    <row r="25" spans="1:6">
      <c r="A25" s="194">
        <f>Samples!A25</f>
        <v>0</v>
      </c>
      <c r="B25" s="194">
        <f>Samples!B25</f>
        <v>0</v>
      </c>
      <c r="C25" s="194" t="e">
        <f t="shared" si="0"/>
        <v>#N/A</v>
      </c>
      <c r="D25" s="195" t="e">
        <f>Summary!L29</f>
        <v>#N/A</v>
      </c>
      <c r="E25" s="194" t="s">
        <v>495</v>
      </c>
      <c r="F25" s="194">
        <v>3</v>
      </c>
    </row>
    <row r="26" spans="1:6">
      <c r="A26" s="194">
        <f>Samples!A26</f>
        <v>0</v>
      </c>
      <c r="B26" s="194">
        <f>Samples!B26</f>
        <v>0</v>
      </c>
      <c r="C26" s="194" t="e">
        <f t="shared" si="0"/>
        <v>#N/A</v>
      </c>
      <c r="D26" s="195" t="e">
        <f>Summary!L30</f>
        <v>#N/A</v>
      </c>
      <c r="E26" s="194" t="s">
        <v>495</v>
      </c>
      <c r="F26" s="194">
        <v>3</v>
      </c>
    </row>
    <row r="27" spans="1:6">
      <c r="A27" s="194">
        <f>Samples!A27</f>
        <v>0</v>
      </c>
      <c r="B27" s="194">
        <f>Samples!B27</f>
        <v>0</v>
      </c>
      <c r="C27" s="194" t="e">
        <f t="shared" si="0"/>
        <v>#N/A</v>
      </c>
      <c r="D27" s="195" t="e">
        <f>Summary!L31</f>
        <v>#N/A</v>
      </c>
      <c r="E27" s="194" t="s">
        <v>495</v>
      </c>
      <c r="F27" s="194">
        <v>3</v>
      </c>
    </row>
    <row r="28" spans="1:6">
      <c r="A28" s="194">
        <f>Samples!A28</f>
        <v>0</v>
      </c>
      <c r="B28" s="194">
        <f>Samples!B28</f>
        <v>0</v>
      </c>
      <c r="C28" s="194" t="e">
        <f t="shared" si="0"/>
        <v>#N/A</v>
      </c>
      <c r="D28" s="195" t="e">
        <f>Summary!L32</f>
        <v>#N/A</v>
      </c>
      <c r="E28" s="194" t="s">
        <v>495</v>
      </c>
      <c r="F28" s="194">
        <v>3</v>
      </c>
    </row>
    <row r="29" spans="1:6">
      <c r="A29" s="194">
        <f>Samples!A29</f>
        <v>0</v>
      </c>
      <c r="B29" s="194">
        <f>Samples!B29</f>
        <v>0</v>
      </c>
      <c r="C29" s="194" t="e">
        <f t="shared" si="0"/>
        <v>#N/A</v>
      </c>
      <c r="D29" s="195" t="e">
        <f>Summary!L33</f>
        <v>#N/A</v>
      </c>
      <c r="E29" s="194" t="s">
        <v>495</v>
      </c>
      <c r="F29" s="194">
        <v>3</v>
      </c>
    </row>
    <row r="30" spans="1:6">
      <c r="A30" s="194">
        <f>Samples!A30</f>
        <v>0</v>
      </c>
      <c r="B30" s="194">
        <f>Samples!B30</f>
        <v>0</v>
      </c>
      <c r="C30" s="194" t="e">
        <f t="shared" si="0"/>
        <v>#N/A</v>
      </c>
      <c r="D30" s="195" t="e">
        <f>Summary!L34</f>
        <v>#N/A</v>
      </c>
      <c r="E30" s="194" t="s">
        <v>495</v>
      </c>
      <c r="F30" s="194">
        <v>3</v>
      </c>
    </row>
    <row r="31" spans="1:6">
      <c r="A31" s="194">
        <f>Samples!A31</f>
        <v>0</v>
      </c>
      <c r="B31" s="194">
        <f>Samples!B31</f>
        <v>0</v>
      </c>
      <c r="C31" s="194" t="e">
        <f t="shared" si="0"/>
        <v>#N/A</v>
      </c>
      <c r="D31" s="195" t="e">
        <f>Summary!L35</f>
        <v>#N/A</v>
      </c>
      <c r="E31" s="194" t="s">
        <v>495</v>
      </c>
      <c r="F31" s="194">
        <v>3</v>
      </c>
    </row>
    <row r="32" spans="1:6">
      <c r="A32" s="194">
        <f>Samples!A32</f>
        <v>0</v>
      </c>
      <c r="B32" s="194">
        <f>Samples!B32</f>
        <v>0</v>
      </c>
      <c r="C32" s="194" t="e">
        <f t="shared" si="0"/>
        <v>#N/A</v>
      </c>
      <c r="D32" s="195" t="e">
        <f>Summary!L36</f>
        <v>#N/A</v>
      </c>
      <c r="E32" s="194" t="s">
        <v>495</v>
      </c>
      <c r="F32" s="194">
        <v>3</v>
      </c>
    </row>
    <row r="33" spans="1:6">
      <c r="A33" s="194">
        <f>Samples!A33</f>
        <v>0</v>
      </c>
      <c r="B33" s="194">
        <f>Samples!B33</f>
        <v>0</v>
      </c>
      <c r="C33" s="194" t="e">
        <f t="shared" si="0"/>
        <v>#N/A</v>
      </c>
      <c r="D33" s="195" t="e">
        <f>Summary!L37</f>
        <v>#N/A</v>
      </c>
      <c r="E33" s="194" t="s">
        <v>495</v>
      </c>
      <c r="F33" s="194">
        <v>3</v>
      </c>
    </row>
    <row r="34" spans="1:6">
      <c r="A34" s="194">
        <f>Samples!A34</f>
        <v>0</v>
      </c>
      <c r="B34" s="194">
        <f>Samples!B34</f>
        <v>0</v>
      </c>
      <c r="C34" s="194" t="e">
        <f t="shared" ref="C34:C65" si="1">IF(D34&gt;2,"Pass","Failed")</f>
        <v>#N/A</v>
      </c>
      <c r="D34" s="195" t="e">
        <f>Summary!L38</f>
        <v>#N/A</v>
      </c>
      <c r="E34" s="194" t="s">
        <v>495</v>
      </c>
      <c r="F34" s="194">
        <v>3</v>
      </c>
    </row>
    <row r="35" spans="1:6">
      <c r="A35" s="194">
        <f>Samples!A35</f>
        <v>0</v>
      </c>
      <c r="B35" s="194">
        <f>Samples!B35</f>
        <v>0</v>
      </c>
      <c r="C35" s="194" t="e">
        <f t="shared" si="1"/>
        <v>#N/A</v>
      </c>
      <c r="D35" s="195" t="e">
        <f>Summary!L39</f>
        <v>#N/A</v>
      </c>
      <c r="E35" s="194" t="s">
        <v>495</v>
      </c>
      <c r="F35" s="194">
        <v>3</v>
      </c>
    </row>
    <row r="36" spans="1:6">
      <c r="A36" s="194">
        <f>Samples!A36</f>
        <v>0</v>
      </c>
      <c r="B36" s="194">
        <f>Samples!B36</f>
        <v>0</v>
      </c>
      <c r="C36" s="194" t="e">
        <f t="shared" si="1"/>
        <v>#N/A</v>
      </c>
      <c r="D36" s="195" t="e">
        <f>Summary!L40</f>
        <v>#N/A</v>
      </c>
      <c r="E36" s="194" t="s">
        <v>495</v>
      </c>
      <c r="F36" s="194">
        <v>3</v>
      </c>
    </row>
    <row r="37" spans="1:6">
      <c r="A37" s="194">
        <f>Samples!A37</f>
        <v>0</v>
      </c>
      <c r="B37" s="194">
        <f>Samples!B37</f>
        <v>0</v>
      </c>
      <c r="C37" s="194" t="e">
        <f t="shared" si="1"/>
        <v>#N/A</v>
      </c>
      <c r="D37" s="195" t="e">
        <f>Summary!L41</f>
        <v>#N/A</v>
      </c>
      <c r="E37" s="194" t="s">
        <v>495</v>
      </c>
      <c r="F37" s="194">
        <v>3</v>
      </c>
    </row>
    <row r="38" spans="1:6">
      <c r="A38" s="194">
        <f>Samples!A38</f>
        <v>0</v>
      </c>
      <c r="B38" s="194">
        <f>Samples!B38</f>
        <v>0</v>
      </c>
      <c r="C38" s="194" t="e">
        <f t="shared" si="1"/>
        <v>#N/A</v>
      </c>
      <c r="D38" s="195" t="e">
        <f>Summary!L42</f>
        <v>#N/A</v>
      </c>
      <c r="E38" s="194" t="s">
        <v>495</v>
      </c>
      <c r="F38" s="194">
        <v>3</v>
      </c>
    </row>
    <row r="39" spans="1:6">
      <c r="A39" s="194">
        <f>Samples!A39</f>
        <v>0</v>
      </c>
      <c r="B39" s="194">
        <f>Samples!B39</f>
        <v>0</v>
      </c>
      <c r="C39" s="194" t="e">
        <f t="shared" si="1"/>
        <v>#N/A</v>
      </c>
      <c r="D39" s="195" t="e">
        <f>Summary!L43</f>
        <v>#N/A</v>
      </c>
      <c r="E39" s="194" t="s">
        <v>495</v>
      </c>
      <c r="F39" s="194">
        <v>3</v>
      </c>
    </row>
    <row r="40" spans="1:6">
      <c r="A40" s="194">
        <f>Samples!A40</f>
        <v>0</v>
      </c>
      <c r="B40" s="194">
        <f>Samples!B40</f>
        <v>0</v>
      </c>
      <c r="C40" s="194" t="e">
        <f t="shared" si="1"/>
        <v>#N/A</v>
      </c>
      <c r="D40" s="195" t="e">
        <f>Summary!L44</f>
        <v>#N/A</v>
      </c>
      <c r="E40" s="194" t="s">
        <v>495</v>
      </c>
      <c r="F40" s="194">
        <v>3</v>
      </c>
    </row>
    <row r="41" spans="1:6">
      <c r="A41" s="194">
        <f>Samples!A41</f>
        <v>0</v>
      </c>
      <c r="B41" s="194">
        <f>Samples!B41</f>
        <v>0</v>
      </c>
      <c r="C41" s="194" t="e">
        <f t="shared" si="1"/>
        <v>#N/A</v>
      </c>
      <c r="D41" s="195" t="e">
        <f>Summary!L45</f>
        <v>#N/A</v>
      </c>
      <c r="E41" s="194" t="s">
        <v>495</v>
      </c>
      <c r="F41" s="194">
        <v>3</v>
      </c>
    </row>
    <row r="42" spans="1:6">
      <c r="A42" s="194">
        <f>Samples!A42</f>
        <v>0</v>
      </c>
      <c r="B42" s="194">
        <f>Samples!B42</f>
        <v>0</v>
      </c>
      <c r="C42" s="194" t="e">
        <f t="shared" si="1"/>
        <v>#N/A</v>
      </c>
      <c r="D42" s="195" t="e">
        <f>Summary!L46</f>
        <v>#N/A</v>
      </c>
      <c r="E42" s="194" t="s">
        <v>495</v>
      </c>
      <c r="F42" s="194">
        <v>3</v>
      </c>
    </row>
    <row r="43" spans="1:6">
      <c r="A43" s="194">
        <f>Samples!A43</f>
        <v>0</v>
      </c>
      <c r="B43" s="194">
        <f>Samples!B43</f>
        <v>0</v>
      </c>
      <c r="C43" s="194" t="e">
        <f t="shared" si="1"/>
        <v>#N/A</v>
      </c>
      <c r="D43" s="195" t="e">
        <f>Summary!L47</f>
        <v>#N/A</v>
      </c>
      <c r="E43" s="194" t="s">
        <v>495</v>
      </c>
      <c r="F43" s="194">
        <v>3</v>
      </c>
    </row>
    <row r="44" spans="1:6">
      <c r="A44" s="194">
        <f>Samples!A44</f>
        <v>0</v>
      </c>
      <c r="B44" s="194">
        <f>Samples!B44</f>
        <v>0</v>
      </c>
      <c r="C44" s="194" t="e">
        <f t="shared" si="1"/>
        <v>#N/A</v>
      </c>
      <c r="D44" s="195" t="e">
        <f>Summary!L48</f>
        <v>#N/A</v>
      </c>
      <c r="E44" s="194" t="s">
        <v>495</v>
      </c>
      <c r="F44" s="194">
        <v>3</v>
      </c>
    </row>
    <row r="45" spans="1:6">
      <c r="A45" s="194">
        <f>Samples!A45</f>
        <v>0</v>
      </c>
      <c r="B45" s="194">
        <f>Samples!B45</f>
        <v>0</v>
      </c>
      <c r="C45" s="194" t="e">
        <f t="shared" si="1"/>
        <v>#N/A</v>
      </c>
      <c r="D45" s="195" t="e">
        <f>Summary!L49</f>
        <v>#N/A</v>
      </c>
      <c r="E45" s="194" t="s">
        <v>495</v>
      </c>
      <c r="F45" s="194">
        <v>3</v>
      </c>
    </row>
    <row r="46" spans="1:6">
      <c r="A46" s="194">
        <f>Samples!A46</f>
        <v>0</v>
      </c>
      <c r="B46" s="194">
        <f>Samples!B46</f>
        <v>0</v>
      </c>
      <c r="C46" s="194" t="e">
        <f t="shared" si="1"/>
        <v>#N/A</v>
      </c>
      <c r="D46" s="195" t="e">
        <f>Summary!L50</f>
        <v>#N/A</v>
      </c>
      <c r="E46" s="194" t="s">
        <v>495</v>
      </c>
      <c r="F46" s="194">
        <v>3</v>
      </c>
    </row>
    <row r="47" spans="1:6">
      <c r="A47" s="194">
        <f>Samples!A47</f>
        <v>0</v>
      </c>
      <c r="B47" s="194">
        <f>Samples!B47</f>
        <v>0</v>
      </c>
      <c r="C47" s="194" t="e">
        <f t="shared" si="1"/>
        <v>#N/A</v>
      </c>
      <c r="D47" s="195" t="e">
        <f>Summary!L51</f>
        <v>#N/A</v>
      </c>
      <c r="E47" s="194" t="s">
        <v>495</v>
      </c>
      <c r="F47" s="194">
        <v>3</v>
      </c>
    </row>
    <row r="48" spans="1:6">
      <c r="A48" s="194">
        <f>Samples!A48</f>
        <v>0</v>
      </c>
      <c r="B48" s="194">
        <f>Samples!B48</f>
        <v>0</v>
      </c>
      <c r="C48" s="194" t="e">
        <f t="shared" si="1"/>
        <v>#N/A</v>
      </c>
      <c r="D48" s="195" t="e">
        <f>Summary!L52</f>
        <v>#N/A</v>
      </c>
      <c r="E48" s="194" t="s">
        <v>495</v>
      </c>
      <c r="F48" s="194">
        <v>3</v>
      </c>
    </row>
    <row r="49" spans="1:6">
      <c r="A49" s="194">
        <f>Samples!A49</f>
        <v>0</v>
      </c>
      <c r="B49" s="194">
        <f>Samples!B49</f>
        <v>0</v>
      </c>
      <c r="C49" s="194" t="e">
        <f t="shared" si="1"/>
        <v>#N/A</v>
      </c>
      <c r="D49" s="195" t="e">
        <f>Summary!L53</f>
        <v>#N/A</v>
      </c>
      <c r="E49" s="194" t="s">
        <v>495</v>
      </c>
      <c r="F49" s="194">
        <v>3</v>
      </c>
    </row>
    <row r="50" spans="1:6">
      <c r="A50" s="194">
        <f>Samples!A50</f>
        <v>0</v>
      </c>
      <c r="B50" s="194">
        <f>Samples!B50</f>
        <v>0</v>
      </c>
      <c r="C50" s="194" t="e">
        <f t="shared" si="1"/>
        <v>#N/A</v>
      </c>
      <c r="D50" s="195" t="e">
        <f>Summary!L54</f>
        <v>#N/A</v>
      </c>
      <c r="E50" s="194" t="s">
        <v>495</v>
      </c>
      <c r="F50" s="194">
        <v>3</v>
      </c>
    </row>
    <row r="51" spans="1:6">
      <c r="A51" s="194">
        <f>Samples!A51</f>
        <v>0</v>
      </c>
      <c r="B51" s="194">
        <f>Samples!B51</f>
        <v>0</v>
      </c>
      <c r="C51" s="194" t="e">
        <f t="shared" si="1"/>
        <v>#N/A</v>
      </c>
      <c r="D51" s="195" t="e">
        <f>Summary!L55</f>
        <v>#N/A</v>
      </c>
      <c r="E51" s="194" t="s">
        <v>495</v>
      </c>
      <c r="F51" s="194">
        <v>3</v>
      </c>
    </row>
    <row r="52" spans="1:6">
      <c r="A52" s="194">
        <f>Samples!A52</f>
        <v>0</v>
      </c>
      <c r="B52" s="194">
        <f>Samples!B52</f>
        <v>0</v>
      </c>
      <c r="C52" s="194" t="e">
        <f t="shared" si="1"/>
        <v>#N/A</v>
      </c>
      <c r="D52" s="195" t="e">
        <f>Summary!L56</f>
        <v>#N/A</v>
      </c>
      <c r="E52" s="194" t="s">
        <v>495</v>
      </c>
      <c r="F52" s="194">
        <v>3</v>
      </c>
    </row>
    <row r="53" spans="1:6">
      <c r="A53" s="194">
        <f>Samples!A53</f>
        <v>0</v>
      </c>
      <c r="B53" s="194">
        <f>Samples!B53</f>
        <v>0</v>
      </c>
      <c r="C53" s="194" t="e">
        <f t="shared" si="1"/>
        <v>#N/A</v>
      </c>
      <c r="D53" s="195" t="e">
        <f>Summary!L57</f>
        <v>#N/A</v>
      </c>
      <c r="E53" s="194" t="s">
        <v>495</v>
      </c>
      <c r="F53" s="194">
        <v>3</v>
      </c>
    </row>
    <row r="54" spans="1:6">
      <c r="A54" s="194">
        <f>Samples!A54</f>
        <v>0</v>
      </c>
      <c r="B54" s="194">
        <f>Samples!B54</f>
        <v>0</v>
      </c>
      <c r="C54" s="194" t="e">
        <f t="shared" si="1"/>
        <v>#N/A</v>
      </c>
      <c r="D54" s="195" t="e">
        <f>Summary!L58</f>
        <v>#N/A</v>
      </c>
      <c r="E54" s="194" t="s">
        <v>495</v>
      </c>
      <c r="F54" s="194">
        <v>3</v>
      </c>
    </row>
    <row r="55" spans="1:6">
      <c r="A55" s="194">
        <f>Samples!A55</f>
        <v>0</v>
      </c>
      <c r="B55" s="194">
        <f>Samples!B55</f>
        <v>0</v>
      </c>
      <c r="C55" s="194" t="e">
        <f t="shared" si="1"/>
        <v>#N/A</v>
      </c>
      <c r="D55" s="195" t="e">
        <f>Summary!L59</f>
        <v>#N/A</v>
      </c>
      <c r="E55" s="194" t="s">
        <v>495</v>
      </c>
      <c r="F55" s="194">
        <v>3</v>
      </c>
    </row>
    <row r="56" spans="1:6">
      <c r="A56" s="194">
        <f>Samples!A56</f>
        <v>0</v>
      </c>
      <c r="B56" s="194">
        <f>Samples!B56</f>
        <v>0</v>
      </c>
      <c r="C56" s="194" t="e">
        <f t="shared" si="1"/>
        <v>#N/A</v>
      </c>
      <c r="D56" s="195" t="e">
        <f>Summary!L60</f>
        <v>#N/A</v>
      </c>
      <c r="E56" s="194" t="s">
        <v>495</v>
      </c>
      <c r="F56" s="194">
        <v>3</v>
      </c>
    </row>
    <row r="57" spans="1:6">
      <c r="A57" s="194">
        <f>Samples!A57</f>
        <v>0</v>
      </c>
      <c r="B57" s="194">
        <f>Samples!B57</f>
        <v>0</v>
      </c>
      <c r="C57" s="194" t="e">
        <f t="shared" si="1"/>
        <v>#N/A</v>
      </c>
      <c r="D57" s="195" t="e">
        <f>Summary!L61</f>
        <v>#N/A</v>
      </c>
      <c r="E57" s="194" t="s">
        <v>495</v>
      </c>
      <c r="F57" s="194">
        <v>3</v>
      </c>
    </row>
    <row r="58" spans="1:6">
      <c r="A58" s="194">
        <f>Samples!A58</f>
        <v>0</v>
      </c>
      <c r="B58" s="194">
        <f>Samples!B58</f>
        <v>0</v>
      </c>
      <c r="C58" s="194" t="e">
        <f t="shared" si="1"/>
        <v>#N/A</v>
      </c>
      <c r="D58" s="195" t="e">
        <f>Summary!L62</f>
        <v>#N/A</v>
      </c>
      <c r="E58" s="194" t="s">
        <v>495</v>
      </c>
      <c r="F58" s="194">
        <v>3</v>
      </c>
    </row>
    <row r="59" spans="1:6">
      <c r="A59" s="194">
        <f>Samples!A59</f>
        <v>0</v>
      </c>
      <c r="B59" s="194">
        <f>Samples!B59</f>
        <v>0</v>
      </c>
      <c r="C59" s="194" t="e">
        <f t="shared" si="1"/>
        <v>#N/A</v>
      </c>
      <c r="D59" s="195" t="e">
        <f>Summary!L63</f>
        <v>#N/A</v>
      </c>
      <c r="E59" s="194" t="s">
        <v>495</v>
      </c>
      <c r="F59" s="194">
        <v>3</v>
      </c>
    </row>
    <row r="60" spans="1:6">
      <c r="A60" s="194">
        <f>Samples!A60</f>
        <v>0</v>
      </c>
      <c r="B60" s="194">
        <f>Samples!B60</f>
        <v>0</v>
      </c>
      <c r="C60" s="194" t="e">
        <f t="shared" si="1"/>
        <v>#N/A</v>
      </c>
      <c r="D60" s="195" t="e">
        <f>Summary!L64</f>
        <v>#N/A</v>
      </c>
      <c r="E60" s="194" t="s">
        <v>495</v>
      </c>
      <c r="F60" s="194">
        <v>3</v>
      </c>
    </row>
    <row r="61" spans="1:6">
      <c r="A61" s="194">
        <f>Samples!A61</f>
        <v>0</v>
      </c>
      <c r="B61" s="194">
        <f>Samples!B61</f>
        <v>0</v>
      </c>
      <c r="C61" s="194" t="e">
        <f t="shared" si="1"/>
        <v>#N/A</v>
      </c>
      <c r="D61" s="195" t="e">
        <f>Summary!L65</f>
        <v>#N/A</v>
      </c>
      <c r="E61" s="194" t="s">
        <v>495</v>
      </c>
      <c r="F61" s="194">
        <v>3</v>
      </c>
    </row>
    <row r="62" spans="1:6">
      <c r="A62" s="194">
        <f>Samples!A62</f>
        <v>0</v>
      </c>
      <c r="B62" s="194">
        <f>Samples!B62</f>
        <v>0</v>
      </c>
      <c r="C62" s="194" t="e">
        <f t="shared" si="1"/>
        <v>#N/A</v>
      </c>
      <c r="D62" s="195" t="e">
        <f>Summary!L66</f>
        <v>#N/A</v>
      </c>
      <c r="E62" s="194" t="s">
        <v>495</v>
      </c>
      <c r="F62" s="194">
        <v>3</v>
      </c>
    </row>
    <row r="63" spans="1:6">
      <c r="A63" s="194">
        <f>Samples!A63</f>
        <v>0</v>
      </c>
      <c r="B63" s="194">
        <f>Samples!B63</f>
        <v>0</v>
      </c>
      <c r="C63" s="194" t="e">
        <f t="shared" si="1"/>
        <v>#N/A</v>
      </c>
      <c r="D63" s="195" t="e">
        <f>Summary!L67</f>
        <v>#N/A</v>
      </c>
      <c r="E63" s="194" t="s">
        <v>495</v>
      </c>
      <c r="F63" s="194">
        <v>3</v>
      </c>
    </row>
    <row r="64" spans="1:6">
      <c r="A64" s="194">
        <f>Samples!A64</f>
        <v>0</v>
      </c>
      <c r="B64" s="194">
        <f>Samples!B64</f>
        <v>0</v>
      </c>
      <c r="C64" s="194" t="e">
        <f t="shared" si="1"/>
        <v>#N/A</v>
      </c>
      <c r="D64" s="195" t="e">
        <f>Summary!L68</f>
        <v>#N/A</v>
      </c>
      <c r="E64" s="194" t="s">
        <v>495</v>
      </c>
      <c r="F64" s="194">
        <v>3</v>
      </c>
    </row>
    <row r="65" spans="1:6">
      <c r="A65" s="194">
        <f>Samples!A65</f>
        <v>0</v>
      </c>
      <c r="B65" s="194">
        <f>Samples!B65</f>
        <v>0</v>
      </c>
      <c r="C65" s="194" t="e">
        <f t="shared" si="1"/>
        <v>#N/A</v>
      </c>
      <c r="D65" s="195" t="e">
        <f>Summary!L69</f>
        <v>#N/A</v>
      </c>
      <c r="E65" s="194" t="s">
        <v>495</v>
      </c>
      <c r="F65" s="194">
        <v>3</v>
      </c>
    </row>
    <row r="66" spans="1:6">
      <c r="A66" s="194">
        <f>Samples!A66</f>
        <v>0</v>
      </c>
      <c r="B66" s="194">
        <f>Samples!B66</f>
        <v>0</v>
      </c>
      <c r="C66" s="194" t="e">
        <f t="shared" ref="C66:C97" si="2">IF(D66&gt;2,"Pass","Failed")</f>
        <v>#N/A</v>
      </c>
      <c r="D66" s="195" t="e">
        <f>Summary!L70</f>
        <v>#N/A</v>
      </c>
      <c r="E66" s="194" t="s">
        <v>495</v>
      </c>
      <c r="F66" s="194">
        <v>3</v>
      </c>
    </row>
    <row r="67" spans="1:6">
      <c r="A67" s="194">
        <f>Samples!A67</f>
        <v>0</v>
      </c>
      <c r="B67" s="194">
        <f>Samples!B67</f>
        <v>0</v>
      </c>
      <c r="C67" s="194" t="e">
        <f t="shared" si="2"/>
        <v>#N/A</v>
      </c>
      <c r="D67" s="195" t="e">
        <f>Summary!L71</f>
        <v>#N/A</v>
      </c>
      <c r="E67" s="194" t="s">
        <v>495</v>
      </c>
      <c r="F67" s="194">
        <v>3</v>
      </c>
    </row>
    <row r="68" spans="1:6">
      <c r="A68" s="194">
        <f>Samples!A68</f>
        <v>0</v>
      </c>
      <c r="B68" s="194">
        <f>Samples!B68</f>
        <v>0</v>
      </c>
      <c r="C68" s="194" t="e">
        <f t="shared" si="2"/>
        <v>#N/A</v>
      </c>
      <c r="D68" s="195" t="e">
        <f>Summary!L72</f>
        <v>#N/A</v>
      </c>
      <c r="E68" s="194" t="s">
        <v>495</v>
      </c>
      <c r="F68" s="194">
        <v>3</v>
      </c>
    </row>
    <row r="69" spans="1:6">
      <c r="A69" s="194">
        <f>Samples!A69</f>
        <v>0</v>
      </c>
      <c r="B69" s="194">
        <f>Samples!B69</f>
        <v>0</v>
      </c>
      <c r="C69" s="194" t="e">
        <f t="shared" si="2"/>
        <v>#N/A</v>
      </c>
      <c r="D69" s="195" t="e">
        <f>Summary!L73</f>
        <v>#N/A</v>
      </c>
      <c r="E69" s="194" t="s">
        <v>495</v>
      </c>
      <c r="F69" s="194">
        <v>3</v>
      </c>
    </row>
    <row r="70" spans="1:6">
      <c r="A70" s="194">
        <f>Samples!A70</f>
        <v>0</v>
      </c>
      <c r="B70" s="194">
        <f>Samples!B70</f>
        <v>0</v>
      </c>
      <c r="C70" s="194" t="e">
        <f t="shared" si="2"/>
        <v>#N/A</v>
      </c>
      <c r="D70" s="195" t="e">
        <f>Summary!L74</f>
        <v>#N/A</v>
      </c>
      <c r="E70" s="194" t="s">
        <v>495</v>
      </c>
      <c r="F70" s="194">
        <v>3</v>
      </c>
    </row>
    <row r="71" spans="1:6">
      <c r="A71" s="194">
        <f>Samples!A71</f>
        <v>0</v>
      </c>
      <c r="B71" s="194">
        <f>Samples!B71</f>
        <v>0</v>
      </c>
      <c r="C71" s="194" t="e">
        <f t="shared" si="2"/>
        <v>#N/A</v>
      </c>
      <c r="D71" s="195" t="e">
        <f>Summary!L75</f>
        <v>#N/A</v>
      </c>
      <c r="E71" s="194" t="s">
        <v>495</v>
      </c>
      <c r="F71" s="194">
        <v>3</v>
      </c>
    </row>
    <row r="72" spans="1:6">
      <c r="A72" s="194">
        <f>Samples!A72</f>
        <v>0</v>
      </c>
      <c r="B72" s="194">
        <f>Samples!B72</f>
        <v>0</v>
      </c>
      <c r="C72" s="194" t="e">
        <f t="shared" si="2"/>
        <v>#N/A</v>
      </c>
      <c r="D72" s="195" t="e">
        <f>Summary!L76</f>
        <v>#N/A</v>
      </c>
      <c r="E72" s="194" t="s">
        <v>495</v>
      </c>
      <c r="F72" s="194">
        <v>3</v>
      </c>
    </row>
    <row r="73" spans="1:6">
      <c r="A73" s="194">
        <f>Samples!A73</f>
        <v>0</v>
      </c>
      <c r="B73" s="194">
        <f>Samples!B73</f>
        <v>0</v>
      </c>
      <c r="C73" s="194" t="e">
        <f t="shared" si="2"/>
        <v>#N/A</v>
      </c>
      <c r="D73" s="195" t="e">
        <f>Summary!L77</f>
        <v>#N/A</v>
      </c>
      <c r="E73" s="194" t="s">
        <v>495</v>
      </c>
      <c r="F73" s="194">
        <v>3</v>
      </c>
    </row>
    <row r="74" spans="1:6">
      <c r="A74" s="194">
        <f>Samples!A74</f>
        <v>0</v>
      </c>
      <c r="B74" s="194">
        <f>Samples!B74</f>
        <v>0</v>
      </c>
      <c r="C74" s="194" t="e">
        <f t="shared" si="2"/>
        <v>#N/A</v>
      </c>
      <c r="D74" s="195" t="e">
        <f>Summary!L78</f>
        <v>#N/A</v>
      </c>
      <c r="E74" s="194" t="s">
        <v>495</v>
      </c>
      <c r="F74" s="194">
        <v>3</v>
      </c>
    </row>
    <row r="75" spans="1:6">
      <c r="A75" s="194">
        <f>Samples!A75</f>
        <v>0</v>
      </c>
      <c r="B75" s="194">
        <f>Samples!B75</f>
        <v>0</v>
      </c>
      <c r="C75" s="194" t="e">
        <f t="shared" si="2"/>
        <v>#N/A</v>
      </c>
      <c r="D75" s="195" t="e">
        <f>Summary!L79</f>
        <v>#N/A</v>
      </c>
      <c r="E75" s="194" t="s">
        <v>495</v>
      </c>
      <c r="F75" s="194">
        <v>3</v>
      </c>
    </row>
    <row r="76" spans="1:6">
      <c r="A76" s="194">
        <f>Samples!A76</f>
        <v>0</v>
      </c>
      <c r="B76" s="194">
        <f>Samples!B76</f>
        <v>0</v>
      </c>
      <c r="C76" s="194" t="e">
        <f t="shared" si="2"/>
        <v>#N/A</v>
      </c>
      <c r="D76" s="195" t="e">
        <f>Summary!L80</f>
        <v>#N/A</v>
      </c>
      <c r="E76" s="194" t="s">
        <v>495</v>
      </c>
      <c r="F76" s="194">
        <v>3</v>
      </c>
    </row>
    <row r="77" spans="1:6">
      <c r="A77" s="194">
        <f>Samples!A77</f>
        <v>0</v>
      </c>
      <c r="B77" s="194">
        <f>Samples!B77</f>
        <v>0</v>
      </c>
      <c r="C77" s="194" t="e">
        <f t="shared" si="2"/>
        <v>#N/A</v>
      </c>
      <c r="D77" s="195" t="e">
        <f>Summary!L81</f>
        <v>#N/A</v>
      </c>
      <c r="E77" s="194" t="s">
        <v>495</v>
      </c>
      <c r="F77" s="194">
        <v>3</v>
      </c>
    </row>
    <row r="78" spans="1:6">
      <c r="A78" s="194">
        <f>Samples!A78</f>
        <v>0</v>
      </c>
      <c r="B78" s="194">
        <f>Samples!B78</f>
        <v>0</v>
      </c>
      <c r="C78" s="194" t="e">
        <f t="shared" si="2"/>
        <v>#N/A</v>
      </c>
      <c r="D78" s="195" t="e">
        <f>Summary!L82</f>
        <v>#N/A</v>
      </c>
      <c r="E78" s="194" t="s">
        <v>495</v>
      </c>
      <c r="F78" s="194">
        <v>3</v>
      </c>
    </row>
    <row r="79" spans="1:6">
      <c r="A79" s="194">
        <f>Samples!A79</f>
        <v>0</v>
      </c>
      <c r="B79" s="194">
        <f>Samples!B79</f>
        <v>0</v>
      </c>
      <c r="C79" s="194" t="e">
        <f t="shared" si="2"/>
        <v>#N/A</v>
      </c>
      <c r="D79" s="195" t="e">
        <f>Summary!L83</f>
        <v>#N/A</v>
      </c>
      <c r="E79" s="194" t="s">
        <v>495</v>
      </c>
      <c r="F79" s="194">
        <v>3</v>
      </c>
    </row>
    <row r="80" spans="1:6">
      <c r="A80" s="194">
        <f>Samples!A80</f>
        <v>0</v>
      </c>
      <c r="B80" s="194">
        <f>Samples!B80</f>
        <v>0</v>
      </c>
      <c r="C80" s="194" t="e">
        <f t="shared" si="2"/>
        <v>#N/A</v>
      </c>
      <c r="D80" s="195" t="e">
        <f>Summary!L84</f>
        <v>#N/A</v>
      </c>
      <c r="E80" s="194" t="s">
        <v>495</v>
      </c>
      <c r="F80" s="194">
        <v>3</v>
      </c>
    </row>
    <row r="81" spans="1:6">
      <c r="A81" s="194">
        <f>Samples!A81</f>
        <v>0</v>
      </c>
      <c r="B81" s="194">
        <f>Samples!B81</f>
        <v>0</v>
      </c>
      <c r="C81" s="194" t="e">
        <f t="shared" si="2"/>
        <v>#N/A</v>
      </c>
      <c r="D81" s="195" t="e">
        <f>Summary!L85</f>
        <v>#N/A</v>
      </c>
      <c r="E81" s="194" t="s">
        <v>495</v>
      </c>
      <c r="F81" s="194">
        <v>3</v>
      </c>
    </row>
    <row r="82" spans="1:6">
      <c r="A82" s="194">
        <f>Samples!A82</f>
        <v>0</v>
      </c>
      <c r="B82" s="194">
        <f>Samples!B82</f>
        <v>0</v>
      </c>
      <c r="C82" s="194" t="e">
        <f t="shared" si="2"/>
        <v>#N/A</v>
      </c>
      <c r="D82" s="195" t="e">
        <f>Summary!L86</f>
        <v>#N/A</v>
      </c>
      <c r="E82" s="194" t="s">
        <v>495</v>
      </c>
      <c r="F82" s="194">
        <v>3</v>
      </c>
    </row>
    <row r="83" spans="1:6">
      <c r="A83" s="194">
        <f>Samples!A83</f>
        <v>0</v>
      </c>
      <c r="B83" s="194">
        <f>Samples!B83</f>
        <v>0</v>
      </c>
      <c r="C83" s="194" t="e">
        <f t="shared" si="2"/>
        <v>#N/A</v>
      </c>
      <c r="D83" s="195" t="e">
        <f>Summary!L87</f>
        <v>#N/A</v>
      </c>
      <c r="E83" s="194" t="s">
        <v>495</v>
      </c>
      <c r="F83" s="194">
        <v>3</v>
      </c>
    </row>
    <row r="84" spans="1:6">
      <c r="A84" s="194">
        <f>Samples!A84</f>
        <v>0</v>
      </c>
      <c r="B84" s="194">
        <f>Samples!B84</f>
        <v>0</v>
      </c>
      <c r="C84" s="194" t="e">
        <f t="shared" si="2"/>
        <v>#N/A</v>
      </c>
      <c r="D84" s="195" t="e">
        <f>Summary!L88</f>
        <v>#N/A</v>
      </c>
      <c r="E84" s="194" t="s">
        <v>495</v>
      </c>
      <c r="F84" s="194">
        <v>3</v>
      </c>
    </row>
    <row r="85" spans="1:6">
      <c r="A85" s="194">
        <f>Samples!A85</f>
        <v>0</v>
      </c>
      <c r="B85" s="194">
        <f>Samples!B85</f>
        <v>0</v>
      </c>
      <c r="C85" s="194" t="e">
        <f t="shared" si="2"/>
        <v>#N/A</v>
      </c>
      <c r="D85" s="195" t="e">
        <f>Summary!L89</f>
        <v>#N/A</v>
      </c>
      <c r="E85" s="194" t="s">
        <v>495</v>
      </c>
      <c r="F85" s="194">
        <v>3</v>
      </c>
    </row>
    <row r="86" spans="1:6">
      <c r="A86" s="194">
        <f>Samples!A86</f>
        <v>0</v>
      </c>
      <c r="B86" s="194">
        <f>Samples!B86</f>
        <v>0</v>
      </c>
      <c r="C86" s="194" t="e">
        <f t="shared" si="2"/>
        <v>#N/A</v>
      </c>
      <c r="D86" s="195" t="e">
        <f>Summary!L90</f>
        <v>#N/A</v>
      </c>
      <c r="E86" s="194" t="s">
        <v>495</v>
      </c>
      <c r="F86" s="194">
        <v>3</v>
      </c>
    </row>
    <row r="87" spans="1:6">
      <c r="A87" s="194">
        <f>Samples!A87</f>
        <v>0</v>
      </c>
      <c r="B87" s="194">
        <f>Samples!B87</f>
        <v>0</v>
      </c>
      <c r="C87" s="194" t="e">
        <f t="shared" si="2"/>
        <v>#N/A</v>
      </c>
      <c r="D87" s="195" t="e">
        <f>Summary!L91</f>
        <v>#N/A</v>
      </c>
      <c r="E87" s="194" t="s">
        <v>495</v>
      </c>
      <c r="F87" s="194">
        <v>3</v>
      </c>
    </row>
    <row r="88" spans="1:6">
      <c r="A88" s="194">
        <f>Samples!A88</f>
        <v>0</v>
      </c>
      <c r="B88" s="194">
        <f>Samples!B88</f>
        <v>0</v>
      </c>
      <c r="C88" s="194" t="e">
        <f t="shared" si="2"/>
        <v>#N/A</v>
      </c>
      <c r="D88" s="195" t="e">
        <f>Summary!L92</f>
        <v>#N/A</v>
      </c>
      <c r="E88" s="194" t="s">
        <v>495</v>
      </c>
      <c r="F88" s="194">
        <v>3</v>
      </c>
    </row>
    <row r="89" spans="1:6">
      <c r="A89" s="194">
        <f>Samples!A89</f>
        <v>0</v>
      </c>
      <c r="B89" s="194">
        <f>Samples!B89</f>
        <v>0</v>
      </c>
      <c r="C89" s="194" t="e">
        <f t="shared" si="2"/>
        <v>#N/A</v>
      </c>
      <c r="D89" s="195" t="e">
        <f>Summary!L93</f>
        <v>#N/A</v>
      </c>
      <c r="E89" s="194" t="s">
        <v>495</v>
      </c>
      <c r="F89" s="194">
        <v>3</v>
      </c>
    </row>
    <row r="90" spans="1:6">
      <c r="A90" s="194">
        <f>Samples!A90</f>
        <v>0</v>
      </c>
      <c r="B90" s="194">
        <f>Samples!B90</f>
        <v>0</v>
      </c>
      <c r="C90" s="194" t="e">
        <f t="shared" si="2"/>
        <v>#N/A</v>
      </c>
      <c r="D90" s="195" t="e">
        <f>Summary!L94</f>
        <v>#N/A</v>
      </c>
      <c r="E90" s="194" t="s">
        <v>495</v>
      </c>
      <c r="F90" s="194">
        <v>3</v>
      </c>
    </row>
    <row r="91" spans="1:6">
      <c r="A91" s="194">
        <f>Samples!A91</f>
        <v>0</v>
      </c>
      <c r="B91" s="194">
        <f>Samples!B91</f>
        <v>0</v>
      </c>
      <c r="C91" s="194" t="e">
        <f t="shared" si="2"/>
        <v>#N/A</v>
      </c>
      <c r="D91" s="195" t="e">
        <f>Summary!L95</f>
        <v>#N/A</v>
      </c>
      <c r="E91" s="194" t="s">
        <v>495</v>
      </c>
      <c r="F91" s="194">
        <v>3</v>
      </c>
    </row>
    <row r="92" spans="1:6">
      <c r="A92" s="194">
        <f>Samples!A92</f>
        <v>0</v>
      </c>
      <c r="B92" s="194">
        <f>Samples!B92</f>
        <v>0</v>
      </c>
      <c r="C92" s="194" t="e">
        <f t="shared" si="2"/>
        <v>#N/A</v>
      </c>
      <c r="D92" s="195" t="e">
        <f>Summary!L96</f>
        <v>#N/A</v>
      </c>
      <c r="E92" s="194" t="s">
        <v>495</v>
      </c>
      <c r="F92" s="194">
        <v>3</v>
      </c>
    </row>
    <row r="93" spans="1:6">
      <c r="A93" s="194">
        <f>Samples!A93</f>
        <v>0</v>
      </c>
      <c r="B93" s="194">
        <f>Samples!B93</f>
        <v>0</v>
      </c>
      <c r="C93" s="194" t="e">
        <f t="shared" si="2"/>
        <v>#N/A</v>
      </c>
      <c r="D93" s="195" t="e">
        <f>Summary!L97</f>
        <v>#N/A</v>
      </c>
      <c r="E93" s="194" t="s">
        <v>495</v>
      </c>
      <c r="F93" s="194">
        <v>3</v>
      </c>
    </row>
    <row r="94" spans="1:6">
      <c r="A94" s="194">
        <f>Samples!A94</f>
        <v>0</v>
      </c>
      <c r="B94" s="194">
        <f>Samples!B94</f>
        <v>0</v>
      </c>
      <c r="C94" s="194" t="e">
        <f t="shared" si="2"/>
        <v>#N/A</v>
      </c>
      <c r="D94" s="195" t="e">
        <f>Summary!L98</f>
        <v>#N/A</v>
      </c>
      <c r="E94" s="194" t="s">
        <v>495</v>
      </c>
      <c r="F94" s="194">
        <v>3</v>
      </c>
    </row>
    <row r="95" spans="1:6">
      <c r="A95" s="194">
        <f>Samples!A95</f>
        <v>0</v>
      </c>
      <c r="B95" s="194">
        <f>Samples!B95</f>
        <v>0</v>
      </c>
      <c r="C95" s="194" t="e">
        <f t="shared" si="2"/>
        <v>#N/A</v>
      </c>
      <c r="D95" s="195" t="e">
        <f>Summary!L99</f>
        <v>#N/A</v>
      </c>
      <c r="E95" s="194" t="s">
        <v>495</v>
      </c>
      <c r="F95" s="194">
        <v>3</v>
      </c>
    </row>
    <row r="96" spans="1:6">
      <c r="A96" s="194">
        <f>Samples!A96</f>
        <v>0</v>
      </c>
      <c r="B96" s="194">
        <f>Samples!B96</f>
        <v>0</v>
      </c>
      <c r="C96" s="194" t="e">
        <f t="shared" si="2"/>
        <v>#N/A</v>
      </c>
      <c r="D96" s="195" t="e">
        <f>Summary!L100</f>
        <v>#N/A</v>
      </c>
      <c r="E96" s="194" t="s">
        <v>495</v>
      </c>
      <c r="F96" s="194">
        <v>3</v>
      </c>
    </row>
    <row r="97" spans="1:6">
      <c r="A97" s="194">
        <f>Samples!A97</f>
        <v>0</v>
      </c>
      <c r="B97" s="194">
        <f>Samples!B97</f>
        <v>0</v>
      </c>
      <c r="C97" s="194" t="e">
        <f t="shared" si="2"/>
        <v>#N/A</v>
      </c>
      <c r="D97" s="195" t="e">
        <f>Summary!L101</f>
        <v>#N/A</v>
      </c>
      <c r="E97" s="194" t="s">
        <v>495</v>
      </c>
      <c r="F97" s="194">
        <v>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6"/>
  <sheetViews>
    <sheetView zoomScaleNormal="100" workbookViewId="0"/>
  </sheetViews>
  <sheetFormatPr defaultRowHeight="14.25"/>
  <cols>
    <col min="6" max="6" width="11.6796875"/>
  </cols>
  <sheetData>
    <row r="1" spans="1:8">
      <c r="A1" s="5" t="s">
        <v>496</v>
      </c>
    </row>
    <row r="2" spans="1:8">
      <c r="A2" s="5" t="s">
        <v>497</v>
      </c>
      <c r="B2" s="196" t="s">
        <v>498</v>
      </c>
      <c r="C2" s="196" t="s">
        <v>499</v>
      </c>
      <c r="D2" s="196" t="s">
        <v>500</v>
      </c>
      <c r="E2" s="196" t="s">
        <v>501</v>
      </c>
      <c r="F2" s="196" t="s">
        <v>492</v>
      </c>
      <c r="G2" s="196" t="s">
        <v>27</v>
      </c>
      <c r="H2" s="196" t="s">
        <v>502</v>
      </c>
    </row>
    <row r="3" spans="1:8">
      <c r="A3" s="197" t="b">
        <f>TRUE()</f>
        <v>1</v>
      </c>
      <c r="B3" s="196">
        <v>255</v>
      </c>
      <c r="C3" s="196" t="s">
        <v>29</v>
      </c>
      <c r="D3" s="196" t="s">
        <v>503</v>
      </c>
      <c r="E3" s="196">
        <v>12.7</v>
      </c>
      <c r="F3" s="198">
        <v>0.45300000000000001</v>
      </c>
      <c r="G3" s="196">
        <v>0</v>
      </c>
    </row>
    <row r="4" spans="1:8">
      <c r="A4" s="197" t="b">
        <f>TRUE()</f>
        <v>1</v>
      </c>
      <c r="B4" s="196">
        <v>255</v>
      </c>
      <c r="C4" s="196" t="s">
        <v>30</v>
      </c>
      <c r="D4" s="196" t="s">
        <v>503</v>
      </c>
      <c r="E4" s="196">
        <v>12.69</v>
      </c>
      <c r="F4" s="198">
        <v>0.45700000000000002</v>
      </c>
      <c r="G4" s="196">
        <v>0</v>
      </c>
    </row>
    <row r="5" spans="1:8">
      <c r="A5" s="197" t="b">
        <f>TRUE()</f>
        <v>1</v>
      </c>
      <c r="B5" s="196">
        <v>255</v>
      </c>
      <c r="C5" s="196" t="s">
        <v>40</v>
      </c>
      <c r="D5" s="196" t="s">
        <v>504</v>
      </c>
      <c r="E5" s="196">
        <v>11.85</v>
      </c>
      <c r="F5" s="198">
        <v>0.82099999999999995</v>
      </c>
      <c r="G5" s="196">
        <v>0</v>
      </c>
    </row>
    <row r="6" spans="1:8">
      <c r="A6" s="197" t="b">
        <f>TRUE()</f>
        <v>1</v>
      </c>
      <c r="B6" s="196">
        <v>255</v>
      </c>
      <c r="C6" s="196" t="s">
        <v>45</v>
      </c>
      <c r="D6" s="196" t="s">
        <v>504</v>
      </c>
      <c r="E6" s="196">
        <v>11.83</v>
      </c>
      <c r="F6" s="198">
        <v>0.82899999999999996</v>
      </c>
      <c r="G6" s="196">
        <v>0</v>
      </c>
    </row>
    <row r="7" spans="1:8">
      <c r="A7" s="197" t="b">
        <f>TRUE()</f>
        <v>1</v>
      </c>
      <c r="B7" s="196">
        <v>255</v>
      </c>
      <c r="C7" s="196" t="s">
        <v>50</v>
      </c>
      <c r="D7" s="196" t="s">
        <v>505</v>
      </c>
      <c r="E7" s="196">
        <v>10.63</v>
      </c>
      <c r="F7" s="198">
        <v>1.91</v>
      </c>
      <c r="G7" s="196">
        <v>0</v>
      </c>
    </row>
    <row r="8" spans="1:8">
      <c r="A8" s="197" t="b">
        <f>TRUE()</f>
        <v>1</v>
      </c>
      <c r="B8" s="196">
        <v>255</v>
      </c>
      <c r="C8" s="196" t="s">
        <v>55</v>
      </c>
      <c r="D8" s="196" t="s">
        <v>505</v>
      </c>
      <c r="E8" s="196">
        <v>10.64</v>
      </c>
      <c r="F8" s="198">
        <v>1.9</v>
      </c>
      <c r="G8" s="196">
        <v>0</v>
      </c>
    </row>
    <row r="9" spans="1:8">
      <c r="A9" s="197" t="b">
        <f>TRUE()</f>
        <v>1</v>
      </c>
      <c r="B9" s="196">
        <v>255</v>
      </c>
      <c r="C9" s="196" t="s">
        <v>61</v>
      </c>
      <c r="D9" s="196" t="s">
        <v>506</v>
      </c>
      <c r="E9" s="196">
        <v>12.22</v>
      </c>
      <c r="F9" s="198">
        <v>0.63100000000000001</v>
      </c>
      <c r="G9" s="196">
        <v>0</v>
      </c>
    </row>
    <row r="10" spans="1:8">
      <c r="A10" s="197" t="b">
        <f>TRUE()</f>
        <v>1</v>
      </c>
      <c r="B10" s="196">
        <v>255</v>
      </c>
      <c r="C10" s="196" t="s">
        <v>66</v>
      </c>
      <c r="D10" s="196" t="s">
        <v>506</v>
      </c>
      <c r="E10" s="196">
        <v>12.24</v>
      </c>
      <c r="F10" s="198">
        <v>0.623</v>
      </c>
      <c r="G10" s="196">
        <v>0</v>
      </c>
    </row>
    <row r="11" spans="1:8">
      <c r="A11" s="197" t="b">
        <f>TRUE()</f>
        <v>1</v>
      </c>
      <c r="B11" s="196">
        <v>255</v>
      </c>
      <c r="C11" s="196" t="s">
        <v>68</v>
      </c>
      <c r="D11" s="196" t="s">
        <v>507</v>
      </c>
      <c r="E11" s="196">
        <v>10.31</v>
      </c>
      <c r="F11" s="198">
        <v>2.4</v>
      </c>
      <c r="G11" s="196">
        <v>0</v>
      </c>
    </row>
    <row r="12" spans="1:8">
      <c r="A12" s="197" t="b">
        <f>TRUE()</f>
        <v>1</v>
      </c>
      <c r="B12" s="196">
        <v>255</v>
      </c>
      <c r="C12" s="196" t="s">
        <v>71</v>
      </c>
      <c r="D12" s="196" t="s">
        <v>507</v>
      </c>
      <c r="E12" s="196">
        <v>10.23</v>
      </c>
      <c r="F12" s="198">
        <v>2.5299999999999998</v>
      </c>
      <c r="G12" s="196">
        <v>0</v>
      </c>
    </row>
    <row r="13" spans="1:8">
      <c r="A13" s="197" t="b">
        <f>TRUE()</f>
        <v>1</v>
      </c>
      <c r="B13" s="196">
        <v>255</v>
      </c>
      <c r="C13" s="196" t="s">
        <v>76</v>
      </c>
      <c r="D13" s="196" t="s">
        <v>508</v>
      </c>
      <c r="E13" s="196">
        <v>11.07</v>
      </c>
      <c r="F13" s="198">
        <v>1.41</v>
      </c>
      <c r="G13" s="196">
        <v>0</v>
      </c>
    </row>
    <row r="14" spans="1:8">
      <c r="A14" s="197" t="b">
        <f>TRUE()</f>
        <v>1</v>
      </c>
      <c r="B14" s="196">
        <v>255</v>
      </c>
      <c r="C14" s="196" t="s">
        <v>81</v>
      </c>
      <c r="D14" s="196" t="s">
        <v>508</v>
      </c>
      <c r="E14" s="196">
        <v>11.08</v>
      </c>
      <c r="F14" s="198">
        <v>1.4</v>
      </c>
      <c r="G14" s="196">
        <v>0</v>
      </c>
    </row>
    <row r="15" spans="1:8">
      <c r="A15" s="197" t="b">
        <f>TRUE()</f>
        <v>1</v>
      </c>
      <c r="B15" s="196">
        <v>255</v>
      </c>
      <c r="C15" s="196" t="s">
        <v>90</v>
      </c>
      <c r="D15" s="196" t="s">
        <v>509</v>
      </c>
      <c r="E15" s="196">
        <v>10.09</v>
      </c>
      <c r="F15" s="198">
        <v>2.8</v>
      </c>
      <c r="G15" s="196">
        <v>0</v>
      </c>
    </row>
    <row r="16" spans="1:8">
      <c r="A16" s="197" t="b">
        <f>TRUE()</f>
        <v>1</v>
      </c>
      <c r="B16" s="196">
        <v>255</v>
      </c>
      <c r="C16" s="196" t="s">
        <v>95</v>
      </c>
      <c r="D16" s="196" t="s">
        <v>509</v>
      </c>
      <c r="E16" s="196">
        <v>10.039999999999999</v>
      </c>
      <c r="F16" s="198">
        <v>2.89</v>
      </c>
      <c r="G16" s="196">
        <v>0</v>
      </c>
    </row>
    <row r="17" spans="1:7">
      <c r="A17" s="197" t="b">
        <f>TRUE()</f>
        <v>1</v>
      </c>
      <c r="B17" s="196">
        <v>255</v>
      </c>
      <c r="C17" s="196" t="s">
        <v>100</v>
      </c>
      <c r="D17" s="196" t="s">
        <v>510</v>
      </c>
      <c r="E17" s="196">
        <v>10.01</v>
      </c>
      <c r="F17" s="198">
        <v>2.95</v>
      </c>
      <c r="G17" s="196">
        <v>0</v>
      </c>
    </row>
    <row r="18" spans="1:7">
      <c r="A18" s="197" t="b">
        <f>TRUE()</f>
        <v>1</v>
      </c>
      <c r="B18" s="196">
        <v>255</v>
      </c>
      <c r="C18" s="196" t="s">
        <v>106</v>
      </c>
      <c r="D18" s="196" t="s">
        <v>510</v>
      </c>
      <c r="E18" s="196">
        <v>9.9499999999999993</v>
      </c>
      <c r="F18" s="198">
        <v>3.08</v>
      </c>
      <c r="G18" s="196">
        <v>0</v>
      </c>
    </row>
    <row r="19" spans="1:7">
      <c r="A19" s="197" t="b">
        <f>TRUE()</f>
        <v>1</v>
      </c>
      <c r="B19" s="196">
        <v>255</v>
      </c>
      <c r="C19" s="196" t="s">
        <v>108</v>
      </c>
      <c r="D19" s="196" t="s">
        <v>511</v>
      </c>
      <c r="E19" s="196">
        <v>10.74</v>
      </c>
      <c r="F19" s="198">
        <v>1.77</v>
      </c>
      <c r="G19" s="196">
        <v>0</v>
      </c>
    </row>
    <row r="20" spans="1:7">
      <c r="A20" s="197" t="b">
        <f>TRUE()</f>
        <v>1</v>
      </c>
      <c r="B20" s="196">
        <v>255</v>
      </c>
      <c r="C20" s="196" t="s">
        <v>113</v>
      </c>
      <c r="D20" s="196" t="s">
        <v>511</v>
      </c>
      <c r="E20" s="196">
        <v>10.74</v>
      </c>
      <c r="F20" s="198">
        <v>1.78</v>
      </c>
      <c r="G20" s="196">
        <v>0</v>
      </c>
    </row>
    <row r="21" spans="1:7">
      <c r="A21" s="197" t="b">
        <f>TRUE()</f>
        <v>1</v>
      </c>
      <c r="B21" s="196">
        <v>255</v>
      </c>
      <c r="C21" s="196" t="s">
        <v>120</v>
      </c>
      <c r="D21" s="196" t="s">
        <v>512</v>
      </c>
      <c r="E21" s="196">
        <v>8.15</v>
      </c>
      <c r="F21" s="198">
        <v>10.8</v>
      </c>
      <c r="G21" s="196">
        <v>0</v>
      </c>
    </row>
    <row r="22" spans="1:7">
      <c r="A22" s="197" t="b">
        <f>TRUE()</f>
        <v>1</v>
      </c>
      <c r="B22" s="196">
        <v>255</v>
      </c>
      <c r="C22" s="196" t="s">
        <v>125</v>
      </c>
      <c r="D22" s="196" t="s">
        <v>512</v>
      </c>
      <c r="E22" s="196">
        <v>8.11</v>
      </c>
      <c r="F22" s="198">
        <v>11.1</v>
      </c>
      <c r="G22" s="196">
        <v>0</v>
      </c>
    </row>
    <row r="23" spans="1:7">
      <c r="A23" s="197" t="b">
        <f>TRUE()</f>
        <v>1</v>
      </c>
      <c r="B23" s="196">
        <v>255</v>
      </c>
      <c r="C23" s="196" t="s">
        <v>130</v>
      </c>
      <c r="D23" s="196" t="s">
        <v>513</v>
      </c>
      <c r="E23" s="196">
        <v>11.44</v>
      </c>
      <c r="F23" s="198">
        <v>1.0900000000000001</v>
      </c>
      <c r="G23" s="196">
        <v>0</v>
      </c>
    </row>
    <row r="24" spans="1:7">
      <c r="A24" s="197" t="b">
        <f>TRUE()</f>
        <v>1</v>
      </c>
      <c r="B24" s="196">
        <v>255</v>
      </c>
      <c r="C24" s="196" t="s">
        <v>137</v>
      </c>
      <c r="D24" s="196" t="s">
        <v>513</v>
      </c>
      <c r="E24" s="196">
        <v>11.53</v>
      </c>
      <c r="F24" s="198">
        <v>1.02</v>
      </c>
      <c r="G24" s="196">
        <v>0</v>
      </c>
    </row>
    <row r="25" spans="1:7">
      <c r="A25" s="197" t="b">
        <f>TRUE()</f>
        <v>1</v>
      </c>
      <c r="B25" s="196">
        <v>255</v>
      </c>
      <c r="C25" s="196" t="s">
        <v>142</v>
      </c>
      <c r="D25" s="196" t="s">
        <v>514</v>
      </c>
      <c r="E25" s="196">
        <v>11.28</v>
      </c>
      <c r="F25" s="198">
        <v>1.22</v>
      </c>
      <c r="G25" s="196">
        <v>0</v>
      </c>
    </row>
    <row r="26" spans="1:7">
      <c r="A26" s="197" t="b">
        <f>TRUE()</f>
        <v>1</v>
      </c>
      <c r="B26" s="196">
        <v>255</v>
      </c>
      <c r="C26" s="196" t="s">
        <v>148</v>
      </c>
      <c r="D26" s="196" t="s">
        <v>514</v>
      </c>
      <c r="E26" s="196">
        <v>11.28</v>
      </c>
      <c r="F26" s="198">
        <v>1.22</v>
      </c>
      <c r="G26" s="196">
        <v>0</v>
      </c>
    </row>
    <row r="27" spans="1:7">
      <c r="A27" s="197" t="b">
        <f>TRUE()</f>
        <v>1</v>
      </c>
      <c r="B27" s="196">
        <v>255</v>
      </c>
      <c r="C27" s="196" t="s">
        <v>31</v>
      </c>
      <c r="D27" s="196" t="s">
        <v>503</v>
      </c>
      <c r="E27" s="196">
        <v>12.66</v>
      </c>
      <c r="F27" s="198">
        <v>0.46500000000000002</v>
      </c>
      <c r="G27" s="196">
        <v>0</v>
      </c>
    </row>
    <row r="28" spans="1:7">
      <c r="A28" s="197" t="b">
        <f>TRUE()</f>
        <v>1</v>
      </c>
      <c r="B28" s="196">
        <v>128</v>
      </c>
      <c r="C28" s="196" t="s">
        <v>28</v>
      </c>
      <c r="D28" s="196" t="s">
        <v>515</v>
      </c>
      <c r="E28" s="196">
        <v>6.84</v>
      </c>
      <c r="F28" s="198">
        <v>26.9</v>
      </c>
      <c r="G28" s="196">
        <v>20</v>
      </c>
    </row>
    <row r="29" spans="1:7">
      <c r="A29" s="197" t="b">
        <f>TRUE()</f>
        <v>1</v>
      </c>
      <c r="B29" s="196">
        <v>255</v>
      </c>
      <c r="C29" s="196" t="s">
        <v>56</v>
      </c>
      <c r="D29" s="196" t="s">
        <v>504</v>
      </c>
      <c r="E29" s="196">
        <v>11.8</v>
      </c>
      <c r="F29" s="198">
        <v>0.85</v>
      </c>
      <c r="G29" s="196">
        <v>0</v>
      </c>
    </row>
    <row r="30" spans="1:7">
      <c r="A30" s="197" t="b">
        <f>TRUE()</f>
        <v>1</v>
      </c>
      <c r="B30" s="196">
        <v>128</v>
      </c>
      <c r="C30" s="196" t="s">
        <v>32</v>
      </c>
      <c r="D30" s="196" t="s">
        <v>515</v>
      </c>
      <c r="E30" s="196">
        <v>7.22</v>
      </c>
      <c r="F30" s="198">
        <v>20.7</v>
      </c>
      <c r="G30" s="196">
        <v>20</v>
      </c>
    </row>
    <row r="31" spans="1:7">
      <c r="A31" s="197" t="b">
        <f>TRUE()</f>
        <v>1</v>
      </c>
      <c r="B31" s="196">
        <v>255</v>
      </c>
      <c r="C31" s="196" t="s">
        <v>69</v>
      </c>
      <c r="D31" s="196" t="s">
        <v>505</v>
      </c>
      <c r="E31" s="196">
        <v>10.6</v>
      </c>
      <c r="F31" s="198">
        <v>1.96</v>
      </c>
      <c r="G31" s="196">
        <v>0</v>
      </c>
    </row>
    <row r="32" spans="1:7">
      <c r="A32" s="197" t="b">
        <f>TRUE()</f>
        <v>1</v>
      </c>
      <c r="B32" s="196">
        <v>128</v>
      </c>
      <c r="C32" s="196" t="s">
        <v>36</v>
      </c>
      <c r="D32" s="196" t="s">
        <v>515</v>
      </c>
      <c r="E32" s="196">
        <v>7.2</v>
      </c>
      <c r="F32" s="198">
        <v>20.9</v>
      </c>
      <c r="G32" s="196">
        <v>20</v>
      </c>
    </row>
    <row r="33" spans="1:7">
      <c r="A33" s="197" t="b">
        <f>TRUE()</f>
        <v>1</v>
      </c>
      <c r="B33" s="196">
        <v>255</v>
      </c>
      <c r="C33" s="196" t="s">
        <v>85</v>
      </c>
      <c r="D33" s="196" t="s">
        <v>506</v>
      </c>
      <c r="E33" s="196">
        <v>12.18</v>
      </c>
      <c r="F33" s="198">
        <v>0.64900000000000002</v>
      </c>
      <c r="G33" s="196">
        <v>0</v>
      </c>
    </row>
    <row r="34" spans="1:7">
      <c r="A34" s="197" t="b">
        <f>TRUE()</f>
        <v>1</v>
      </c>
      <c r="B34" s="196">
        <v>65280</v>
      </c>
      <c r="C34" s="196" t="s">
        <v>150</v>
      </c>
      <c r="D34" s="196" t="s">
        <v>516</v>
      </c>
      <c r="G34" s="196">
        <v>0</v>
      </c>
    </row>
    <row r="35" spans="1:7">
      <c r="A35" s="197" t="b">
        <f>TRUE()</f>
        <v>1</v>
      </c>
      <c r="B35" s="196">
        <v>255</v>
      </c>
      <c r="C35" s="196" t="s">
        <v>101</v>
      </c>
      <c r="D35" s="196" t="s">
        <v>507</v>
      </c>
      <c r="E35" s="196">
        <v>10.24</v>
      </c>
      <c r="F35" s="198">
        <v>2.5099999999999998</v>
      </c>
      <c r="G35" s="196">
        <v>0</v>
      </c>
    </row>
    <row r="36" spans="1:7">
      <c r="A36" s="197" t="b">
        <f>TRUE()</f>
        <v>1</v>
      </c>
      <c r="B36" s="196">
        <v>65280</v>
      </c>
      <c r="C36" s="196" t="s">
        <v>133</v>
      </c>
      <c r="D36" s="196" t="s">
        <v>517</v>
      </c>
      <c r="G36" s="196">
        <v>0</v>
      </c>
    </row>
    <row r="37" spans="1:7">
      <c r="A37" s="197" t="b">
        <f>TRUE()</f>
        <v>1</v>
      </c>
      <c r="B37" s="196">
        <v>255</v>
      </c>
      <c r="C37" s="196" t="s">
        <v>114</v>
      </c>
      <c r="D37" s="196" t="s">
        <v>508</v>
      </c>
      <c r="E37" s="196">
        <v>11.01</v>
      </c>
      <c r="F37" s="198">
        <v>1.47</v>
      </c>
      <c r="G37" s="196">
        <v>0</v>
      </c>
    </row>
    <row r="38" spans="1:7">
      <c r="A38" s="197" t="b">
        <f>TRUE()</f>
        <v>1</v>
      </c>
      <c r="B38" s="196">
        <v>65280</v>
      </c>
      <c r="C38" s="196" t="s">
        <v>144</v>
      </c>
      <c r="D38" s="196" t="s">
        <v>518</v>
      </c>
      <c r="G38" s="196">
        <v>0</v>
      </c>
    </row>
    <row r="39" spans="1:7">
      <c r="A39" s="197" t="b">
        <f>TRUE()</f>
        <v>1</v>
      </c>
      <c r="B39" s="196">
        <v>255</v>
      </c>
      <c r="C39" s="196" t="s">
        <v>131</v>
      </c>
      <c r="D39" s="196" t="s">
        <v>509</v>
      </c>
      <c r="E39" s="196">
        <v>9.99</v>
      </c>
      <c r="F39" s="198">
        <v>2.99</v>
      </c>
      <c r="G39" s="196">
        <v>0</v>
      </c>
    </row>
    <row r="40" spans="1:7">
      <c r="A40" s="197" t="b">
        <f>TRUE()</f>
        <v>1</v>
      </c>
      <c r="B40" s="196">
        <v>65280</v>
      </c>
      <c r="C40" s="196" t="s">
        <v>158</v>
      </c>
      <c r="D40" s="196" t="s">
        <v>519</v>
      </c>
      <c r="G40" s="196">
        <v>0</v>
      </c>
    </row>
    <row r="41" spans="1:7">
      <c r="A41" s="197" t="b">
        <f>TRUE()</f>
        <v>1</v>
      </c>
      <c r="B41" s="196">
        <v>255</v>
      </c>
      <c r="C41" s="196" t="s">
        <v>149</v>
      </c>
      <c r="D41" s="196" t="s">
        <v>510</v>
      </c>
      <c r="E41" s="196">
        <v>9.9</v>
      </c>
      <c r="F41" s="198">
        <v>3.19</v>
      </c>
      <c r="G41" s="196">
        <v>0</v>
      </c>
    </row>
    <row r="42" spans="1:7">
      <c r="A42" s="197" t="b">
        <f>TRUE()</f>
        <v>1</v>
      </c>
      <c r="B42" s="196">
        <v>65280</v>
      </c>
      <c r="C42" s="196" t="s">
        <v>162</v>
      </c>
      <c r="D42" s="196" t="s">
        <v>520</v>
      </c>
      <c r="G42" s="196">
        <v>0</v>
      </c>
    </row>
    <row r="43" spans="1:7">
      <c r="A43" s="197" t="b">
        <f>TRUE()</f>
        <v>1</v>
      </c>
      <c r="B43" s="196">
        <v>255</v>
      </c>
      <c r="C43" s="196" t="s">
        <v>157</v>
      </c>
      <c r="D43" s="196" t="s">
        <v>511</v>
      </c>
      <c r="E43" s="196">
        <v>10.64</v>
      </c>
      <c r="F43" s="198">
        <v>1.9</v>
      </c>
      <c r="G43" s="196">
        <v>0</v>
      </c>
    </row>
    <row r="44" spans="1:7">
      <c r="A44" s="197" t="b">
        <f>TRUE()</f>
        <v>1</v>
      </c>
      <c r="B44" s="196">
        <v>65280</v>
      </c>
      <c r="C44" s="196" t="s">
        <v>166</v>
      </c>
      <c r="D44" s="196" t="s">
        <v>521</v>
      </c>
      <c r="G44" s="196">
        <v>0</v>
      </c>
    </row>
    <row r="45" spans="1:7">
      <c r="A45" s="197" t="b">
        <f>TRUE()</f>
        <v>1</v>
      </c>
      <c r="B45" s="196">
        <v>255</v>
      </c>
      <c r="C45" s="196" t="s">
        <v>170</v>
      </c>
      <c r="D45" s="196" t="s">
        <v>512</v>
      </c>
      <c r="E45" s="196">
        <v>8.06</v>
      </c>
      <c r="F45" s="198">
        <v>11.5</v>
      </c>
      <c r="G45" s="196">
        <v>0</v>
      </c>
    </row>
    <row r="46" spans="1:7">
      <c r="A46" s="197" t="b">
        <f>TRUE()</f>
        <v>1</v>
      </c>
      <c r="B46" s="196">
        <v>65280</v>
      </c>
      <c r="C46" s="196" t="s">
        <v>171</v>
      </c>
      <c r="D46" s="196" t="s">
        <v>522</v>
      </c>
      <c r="G46" s="196">
        <v>0</v>
      </c>
    </row>
    <row r="47" spans="1:7">
      <c r="A47" s="197" t="b">
        <f>TRUE()</f>
        <v>1</v>
      </c>
      <c r="B47" s="196">
        <v>255</v>
      </c>
      <c r="C47" s="196" t="s">
        <v>180</v>
      </c>
      <c r="D47" s="196" t="s">
        <v>513</v>
      </c>
      <c r="E47" s="196">
        <v>11.51</v>
      </c>
      <c r="F47" s="198">
        <v>1.04</v>
      </c>
      <c r="G47" s="196">
        <v>0</v>
      </c>
    </row>
    <row r="48" spans="1:7">
      <c r="A48" s="197" t="b">
        <f>TRUE()</f>
        <v>1</v>
      </c>
      <c r="B48" s="196">
        <v>65280</v>
      </c>
      <c r="C48" s="196" t="s">
        <v>175</v>
      </c>
      <c r="D48" s="196" t="s">
        <v>523</v>
      </c>
      <c r="G48" s="196">
        <v>0</v>
      </c>
    </row>
    <row r="49" spans="1:7">
      <c r="A49" s="197" t="b">
        <f>TRUE()</f>
        <v>1</v>
      </c>
      <c r="B49" s="196">
        <v>255</v>
      </c>
      <c r="C49" s="196" t="s">
        <v>195</v>
      </c>
      <c r="D49" s="196" t="s">
        <v>514</v>
      </c>
      <c r="E49" s="196">
        <v>11.3</v>
      </c>
      <c r="F49" s="198">
        <v>1.2</v>
      </c>
      <c r="G49" s="196">
        <v>0</v>
      </c>
    </row>
    <row r="50" spans="1:7">
      <c r="A50" s="197" t="b">
        <f>TRUE()</f>
        <v>1</v>
      </c>
      <c r="B50" s="196">
        <v>65280</v>
      </c>
      <c r="C50" s="196" t="s">
        <v>179</v>
      </c>
      <c r="D50" s="196" t="s">
        <v>524</v>
      </c>
      <c r="F50" s="198"/>
      <c r="G50" s="196">
        <v>0</v>
      </c>
    </row>
    <row r="51" spans="1:7">
      <c r="A51" s="197" t="b">
        <f>TRUE()</f>
        <v>1</v>
      </c>
      <c r="B51" s="196">
        <v>255</v>
      </c>
      <c r="C51" s="196" t="s">
        <v>33</v>
      </c>
      <c r="D51" s="196" t="s">
        <v>525</v>
      </c>
      <c r="E51" s="196">
        <v>11.53</v>
      </c>
      <c r="F51" s="198">
        <v>1.03</v>
      </c>
      <c r="G51" s="196">
        <v>0</v>
      </c>
    </row>
    <row r="52" spans="1:7">
      <c r="A52" s="197" t="b">
        <f>TRUE()</f>
        <v>1</v>
      </c>
      <c r="B52" s="196">
        <v>255</v>
      </c>
      <c r="C52" s="196" t="s">
        <v>34</v>
      </c>
      <c r="D52" s="196" t="s">
        <v>525</v>
      </c>
      <c r="E52" s="196">
        <v>11.55</v>
      </c>
      <c r="F52" s="198">
        <v>1.01</v>
      </c>
      <c r="G52" s="196">
        <v>0</v>
      </c>
    </row>
    <row r="53" spans="1:7">
      <c r="A53" s="197" t="b">
        <f>TRUE()</f>
        <v>1</v>
      </c>
      <c r="B53" s="196">
        <v>255</v>
      </c>
      <c r="C53" s="196" t="s">
        <v>72</v>
      </c>
      <c r="D53" s="196" t="s">
        <v>526</v>
      </c>
      <c r="E53" s="196">
        <v>10.85</v>
      </c>
      <c r="F53" s="198">
        <v>1.65</v>
      </c>
      <c r="G53" s="196">
        <v>0</v>
      </c>
    </row>
    <row r="54" spans="1:7">
      <c r="A54" s="197" t="b">
        <f>TRUE()</f>
        <v>1</v>
      </c>
      <c r="B54" s="196">
        <v>255</v>
      </c>
      <c r="C54" s="196" t="s">
        <v>73</v>
      </c>
      <c r="D54" s="196" t="s">
        <v>526</v>
      </c>
      <c r="E54" s="196">
        <v>10.83</v>
      </c>
      <c r="F54" s="198">
        <v>1.67</v>
      </c>
      <c r="G54" s="196">
        <v>0</v>
      </c>
    </row>
    <row r="55" spans="1:7">
      <c r="A55" s="197" t="b">
        <f>TRUE()</f>
        <v>1</v>
      </c>
      <c r="B55" s="196">
        <v>255</v>
      </c>
      <c r="C55" s="196" t="s">
        <v>110</v>
      </c>
      <c r="D55" s="196" t="s">
        <v>527</v>
      </c>
      <c r="E55" s="196">
        <v>11.27</v>
      </c>
      <c r="F55" s="198">
        <v>1.23</v>
      </c>
      <c r="G55" s="196">
        <v>0</v>
      </c>
    </row>
    <row r="56" spans="1:7">
      <c r="A56" s="197" t="b">
        <f>TRUE()</f>
        <v>1</v>
      </c>
      <c r="B56" s="196">
        <v>255</v>
      </c>
      <c r="C56" s="196" t="s">
        <v>111</v>
      </c>
      <c r="D56" s="196" t="s">
        <v>527</v>
      </c>
      <c r="E56" s="196">
        <v>11.53</v>
      </c>
      <c r="F56" s="198">
        <v>1.02</v>
      </c>
      <c r="G56" s="196">
        <v>0</v>
      </c>
    </row>
    <row r="57" spans="1:7">
      <c r="A57" s="197" t="b">
        <f>TRUE()</f>
        <v>1</v>
      </c>
      <c r="B57" s="196">
        <v>255</v>
      </c>
      <c r="C57" s="196" t="s">
        <v>151</v>
      </c>
      <c r="D57" s="196" t="s">
        <v>528</v>
      </c>
      <c r="E57" s="196">
        <v>10.81</v>
      </c>
      <c r="F57" s="198">
        <v>1.69</v>
      </c>
      <c r="G57" s="196">
        <v>0</v>
      </c>
    </row>
    <row r="58" spans="1:7">
      <c r="A58" s="197" t="b">
        <f>TRUE()</f>
        <v>1</v>
      </c>
      <c r="B58" s="196">
        <v>255</v>
      </c>
      <c r="C58" s="196" t="s">
        <v>152</v>
      </c>
      <c r="D58" s="196" t="s">
        <v>528</v>
      </c>
      <c r="E58" s="196">
        <v>10.78</v>
      </c>
      <c r="F58" s="198">
        <v>1.73</v>
      </c>
      <c r="G58" s="196">
        <v>0</v>
      </c>
    </row>
    <row r="59" spans="1:7">
      <c r="A59" s="197" t="b">
        <f>TRUE()</f>
        <v>1</v>
      </c>
      <c r="B59" s="196">
        <v>255</v>
      </c>
      <c r="C59" s="196" t="s">
        <v>183</v>
      </c>
      <c r="D59" s="196" t="s">
        <v>529</v>
      </c>
      <c r="E59" s="196">
        <v>11.19</v>
      </c>
      <c r="F59" s="198">
        <v>1.3</v>
      </c>
      <c r="G59" s="196">
        <v>0</v>
      </c>
    </row>
    <row r="60" spans="1:7">
      <c r="A60" s="197" t="b">
        <f>TRUE()</f>
        <v>1</v>
      </c>
      <c r="B60" s="196">
        <v>255</v>
      </c>
      <c r="C60" s="196" t="s">
        <v>182</v>
      </c>
      <c r="D60" s="196" t="s">
        <v>529</v>
      </c>
      <c r="E60" s="196">
        <v>11.25</v>
      </c>
      <c r="F60" s="198">
        <v>1.24</v>
      </c>
      <c r="G60" s="196">
        <v>0</v>
      </c>
    </row>
    <row r="61" spans="1:7">
      <c r="A61" s="197" t="b">
        <f>TRUE()</f>
        <v>1</v>
      </c>
      <c r="B61" s="196">
        <v>255</v>
      </c>
      <c r="C61" s="196" t="s">
        <v>186</v>
      </c>
      <c r="D61" s="196" t="s">
        <v>530</v>
      </c>
      <c r="E61" s="196">
        <v>10.64</v>
      </c>
      <c r="F61" s="198">
        <v>1.9</v>
      </c>
      <c r="G61" s="196">
        <v>0</v>
      </c>
    </row>
    <row r="62" spans="1:7">
      <c r="A62" s="197" t="b">
        <f>TRUE()</f>
        <v>1</v>
      </c>
      <c r="B62" s="196">
        <v>255</v>
      </c>
      <c r="C62" s="196" t="s">
        <v>191</v>
      </c>
      <c r="D62" s="196" t="s">
        <v>530</v>
      </c>
      <c r="E62" s="196">
        <v>10.68</v>
      </c>
      <c r="F62" s="198">
        <v>1.85</v>
      </c>
      <c r="G62" s="196">
        <v>0</v>
      </c>
    </row>
    <row r="63" spans="1:7">
      <c r="A63" s="197" t="b">
        <f>TRUE()</f>
        <v>1</v>
      </c>
      <c r="B63" s="196">
        <v>255</v>
      </c>
      <c r="C63" s="196" t="s">
        <v>241</v>
      </c>
      <c r="D63" s="196" t="s">
        <v>531</v>
      </c>
      <c r="E63" s="196">
        <v>10.68</v>
      </c>
      <c r="F63" s="198">
        <v>1.85</v>
      </c>
      <c r="G63" s="196">
        <v>0</v>
      </c>
    </row>
    <row r="64" spans="1:7">
      <c r="A64" s="197" t="b">
        <f>TRUE()</f>
        <v>1</v>
      </c>
      <c r="B64" s="196">
        <v>255</v>
      </c>
      <c r="C64" s="196" t="s">
        <v>242</v>
      </c>
      <c r="D64" s="196" t="s">
        <v>531</v>
      </c>
      <c r="E64" s="196">
        <v>10.66</v>
      </c>
      <c r="F64" s="198">
        <v>1.87</v>
      </c>
      <c r="G64" s="196">
        <v>0</v>
      </c>
    </row>
    <row r="65" spans="1:7">
      <c r="A65" s="197" t="b">
        <f>TRUE()</f>
        <v>1</v>
      </c>
      <c r="B65" s="196">
        <v>255</v>
      </c>
      <c r="C65" s="196" t="s">
        <v>270</v>
      </c>
      <c r="D65" s="196" t="s">
        <v>532</v>
      </c>
      <c r="E65" s="196">
        <v>11.93</v>
      </c>
      <c r="F65" s="198">
        <v>0.77400000000000002</v>
      </c>
      <c r="G65" s="196">
        <v>0</v>
      </c>
    </row>
    <row r="66" spans="1:7">
      <c r="A66" s="197" t="b">
        <f>TRUE()</f>
        <v>1</v>
      </c>
      <c r="B66" s="196">
        <v>255</v>
      </c>
      <c r="C66" s="196" t="s">
        <v>271</v>
      </c>
      <c r="D66" s="196" t="s">
        <v>532</v>
      </c>
      <c r="E66" s="196">
        <v>11.89</v>
      </c>
      <c r="F66" s="198">
        <v>0.79700000000000004</v>
      </c>
      <c r="G66" s="196">
        <v>0</v>
      </c>
    </row>
    <row r="67" spans="1:7">
      <c r="A67" s="197" t="b">
        <f>TRUE()</f>
        <v>1</v>
      </c>
      <c r="B67" s="196">
        <v>255</v>
      </c>
      <c r="C67" s="196" t="s">
        <v>285</v>
      </c>
      <c r="D67" s="196" t="s">
        <v>533</v>
      </c>
      <c r="E67" s="196">
        <v>11.94</v>
      </c>
      <c r="F67" s="198">
        <v>0.76700000000000002</v>
      </c>
      <c r="G67" s="196">
        <v>0</v>
      </c>
    </row>
    <row r="68" spans="1:7">
      <c r="A68" s="197" t="b">
        <f>TRUE()</f>
        <v>1</v>
      </c>
      <c r="B68" s="196">
        <v>255</v>
      </c>
      <c r="C68" s="196" t="s">
        <v>290</v>
      </c>
      <c r="D68" s="196" t="s">
        <v>533</v>
      </c>
      <c r="E68" s="196">
        <v>11.98</v>
      </c>
      <c r="F68" s="198">
        <v>0.746</v>
      </c>
      <c r="G68" s="196">
        <v>0</v>
      </c>
    </row>
    <row r="69" spans="1:7">
      <c r="A69" s="197" t="b">
        <f>TRUE()</f>
        <v>1</v>
      </c>
      <c r="B69" s="196">
        <v>255</v>
      </c>
      <c r="C69" s="196" t="s">
        <v>300</v>
      </c>
      <c r="D69" s="196" t="s">
        <v>534</v>
      </c>
      <c r="E69" s="196">
        <v>8.5399999999999991</v>
      </c>
      <c r="F69" s="198">
        <v>8.25</v>
      </c>
      <c r="G69" s="196">
        <v>0</v>
      </c>
    </row>
    <row r="70" spans="1:7">
      <c r="A70" s="197" t="b">
        <f>TRUE()</f>
        <v>1</v>
      </c>
      <c r="B70" s="196">
        <v>255</v>
      </c>
      <c r="C70" s="196" t="s">
        <v>302</v>
      </c>
      <c r="D70" s="196" t="s">
        <v>534</v>
      </c>
      <c r="E70" s="196">
        <v>8.51</v>
      </c>
      <c r="F70" s="198">
        <v>8.42</v>
      </c>
      <c r="G70" s="196">
        <v>0</v>
      </c>
    </row>
    <row r="71" spans="1:7">
      <c r="A71" s="197" t="b">
        <f>TRUE()</f>
        <v>1</v>
      </c>
      <c r="B71" s="196">
        <v>255</v>
      </c>
      <c r="C71" s="196" t="s">
        <v>309</v>
      </c>
      <c r="D71" s="196" t="s">
        <v>535</v>
      </c>
      <c r="E71" s="196">
        <v>12.02</v>
      </c>
      <c r="F71" s="198">
        <v>0.72599999999999998</v>
      </c>
      <c r="G71" s="196">
        <v>0</v>
      </c>
    </row>
    <row r="72" spans="1:7">
      <c r="A72" s="197" t="b">
        <f>TRUE()</f>
        <v>1</v>
      </c>
      <c r="B72" s="196">
        <v>255</v>
      </c>
      <c r="C72" s="196" t="s">
        <v>314</v>
      </c>
      <c r="D72" s="196" t="s">
        <v>535</v>
      </c>
      <c r="E72" s="196">
        <v>12.04</v>
      </c>
      <c r="F72" s="198">
        <v>0.71599999999999997</v>
      </c>
      <c r="G72" s="196">
        <v>0</v>
      </c>
    </row>
    <row r="73" spans="1:7">
      <c r="A73" s="197" t="b">
        <f>TRUE()</f>
        <v>1</v>
      </c>
      <c r="B73" s="196">
        <v>255</v>
      </c>
      <c r="C73" s="196" t="s">
        <v>324</v>
      </c>
      <c r="D73" s="196" t="s">
        <v>536</v>
      </c>
      <c r="E73" s="196">
        <v>11.12</v>
      </c>
      <c r="F73" s="198">
        <v>1.37</v>
      </c>
      <c r="G73" s="196">
        <v>0</v>
      </c>
    </row>
    <row r="74" spans="1:7">
      <c r="A74" s="197" t="b">
        <f>TRUE()</f>
        <v>1</v>
      </c>
      <c r="B74" s="196">
        <v>255</v>
      </c>
      <c r="C74" s="196" t="s">
        <v>329</v>
      </c>
      <c r="D74" s="196" t="s">
        <v>536</v>
      </c>
      <c r="E74" s="196">
        <v>11.12</v>
      </c>
      <c r="F74" s="198">
        <v>1.36</v>
      </c>
      <c r="G74" s="196">
        <v>0</v>
      </c>
    </row>
    <row r="75" spans="1:7">
      <c r="A75" s="197" t="b">
        <f>TRUE()</f>
        <v>1</v>
      </c>
      <c r="B75" s="196">
        <v>255</v>
      </c>
      <c r="C75" s="196" t="s">
        <v>35</v>
      </c>
      <c r="D75" s="196" t="s">
        <v>525</v>
      </c>
      <c r="E75" s="196">
        <v>11.56</v>
      </c>
      <c r="F75" s="198">
        <v>1</v>
      </c>
      <c r="G75" s="196">
        <v>0</v>
      </c>
    </row>
    <row r="76" spans="1:7">
      <c r="A76" s="197" t="b">
        <f>TRUE()</f>
        <v>1</v>
      </c>
      <c r="B76" s="196">
        <v>128</v>
      </c>
      <c r="C76" s="196" t="s">
        <v>41</v>
      </c>
      <c r="D76" s="196" t="s">
        <v>537</v>
      </c>
      <c r="E76" s="196">
        <v>10.55</v>
      </c>
      <c r="F76" s="198">
        <v>2.02</v>
      </c>
      <c r="G76" s="196">
        <v>2</v>
      </c>
    </row>
    <row r="77" spans="1:7">
      <c r="A77" s="197" t="b">
        <f>TRUE()</f>
        <v>1</v>
      </c>
      <c r="B77" s="196">
        <v>255</v>
      </c>
      <c r="C77" s="196" t="s">
        <v>74</v>
      </c>
      <c r="D77" s="196" t="s">
        <v>526</v>
      </c>
      <c r="E77" s="196">
        <v>10.8</v>
      </c>
      <c r="F77" s="198">
        <v>1.71</v>
      </c>
      <c r="G77" s="196">
        <v>0</v>
      </c>
    </row>
    <row r="78" spans="1:7">
      <c r="A78" s="197" t="b">
        <f>TRUE()</f>
        <v>1</v>
      </c>
      <c r="B78" s="196">
        <v>128</v>
      </c>
      <c r="C78" s="196" t="s">
        <v>46</v>
      </c>
      <c r="D78" s="196" t="s">
        <v>537</v>
      </c>
      <c r="E78" s="196">
        <v>10.59</v>
      </c>
      <c r="F78" s="198">
        <v>1.97</v>
      </c>
      <c r="G78" s="196">
        <v>2</v>
      </c>
    </row>
    <row r="79" spans="1:7">
      <c r="A79" s="197" t="b">
        <f>TRUE()</f>
        <v>1</v>
      </c>
      <c r="B79" s="196">
        <v>255</v>
      </c>
      <c r="C79" s="196" t="s">
        <v>112</v>
      </c>
      <c r="D79" s="196" t="s">
        <v>527</v>
      </c>
      <c r="E79" s="196">
        <v>11.16</v>
      </c>
      <c r="F79" s="198">
        <v>1.33</v>
      </c>
      <c r="G79" s="196">
        <v>0</v>
      </c>
    </row>
    <row r="80" spans="1:7">
      <c r="A80" s="197" t="b">
        <f>TRUE()</f>
        <v>1</v>
      </c>
      <c r="B80" s="196">
        <v>128</v>
      </c>
      <c r="C80" s="196" t="s">
        <v>51</v>
      </c>
      <c r="D80" s="196" t="s">
        <v>537</v>
      </c>
      <c r="E80" s="196">
        <v>10.62</v>
      </c>
      <c r="F80" s="198">
        <v>1.93</v>
      </c>
      <c r="G80" s="196">
        <v>2</v>
      </c>
    </row>
    <row r="81" spans="1:7">
      <c r="A81" s="197" t="b">
        <f>TRUE()</f>
        <v>1</v>
      </c>
      <c r="B81" s="196">
        <v>255</v>
      </c>
      <c r="C81" s="196" t="s">
        <v>153</v>
      </c>
      <c r="D81" s="196" t="s">
        <v>528</v>
      </c>
      <c r="E81" s="196">
        <v>10.74</v>
      </c>
      <c r="F81" s="198">
        <v>1.78</v>
      </c>
      <c r="G81" s="196">
        <v>0</v>
      </c>
    </row>
    <row r="82" spans="1:7">
      <c r="A82" s="197" t="b">
        <f>TRUE()</f>
        <v>1</v>
      </c>
      <c r="B82" s="196">
        <v>65280</v>
      </c>
      <c r="C82" s="196" t="s">
        <v>181</v>
      </c>
      <c r="D82" s="196" t="s">
        <v>538</v>
      </c>
      <c r="G82" s="196">
        <v>0</v>
      </c>
    </row>
    <row r="83" spans="1:7">
      <c r="A83" s="197" t="b">
        <f>TRUE()</f>
        <v>1</v>
      </c>
      <c r="B83" s="196">
        <v>255</v>
      </c>
      <c r="C83" s="196" t="s">
        <v>184</v>
      </c>
      <c r="D83" s="196" t="s">
        <v>529</v>
      </c>
      <c r="E83" s="196">
        <v>11.19</v>
      </c>
      <c r="F83" s="198">
        <v>1.3</v>
      </c>
      <c r="G83" s="196">
        <v>0</v>
      </c>
    </row>
    <row r="84" spans="1:7">
      <c r="A84" s="197" t="b">
        <f>TRUE()</f>
        <v>1</v>
      </c>
      <c r="B84" s="196">
        <v>65280</v>
      </c>
      <c r="C84" s="196" t="s">
        <v>185</v>
      </c>
      <c r="D84" s="196" t="s">
        <v>539</v>
      </c>
      <c r="F84" s="198"/>
      <c r="G84" s="196">
        <v>0</v>
      </c>
    </row>
    <row r="85" spans="1:7">
      <c r="A85" s="197" t="b">
        <f>TRUE()</f>
        <v>1</v>
      </c>
      <c r="B85" s="196">
        <v>255</v>
      </c>
      <c r="C85" s="196" t="s">
        <v>214</v>
      </c>
      <c r="D85" s="196" t="s">
        <v>530</v>
      </c>
      <c r="E85" s="196">
        <v>10.63</v>
      </c>
      <c r="F85" s="198">
        <v>1.92</v>
      </c>
      <c r="G85" s="196">
        <v>0</v>
      </c>
    </row>
    <row r="86" spans="1:7">
      <c r="A86" s="197" t="b">
        <f>TRUE()</f>
        <v>1</v>
      </c>
      <c r="B86" s="196">
        <v>65280</v>
      </c>
      <c r="C86" s="196" t="s">
        <v>190</v>
      </c>
      <c r="D86" s="196" t="s">
        <v>540</v>
      </c>
      <c r="G86" s="196">
        <v>0</v>
      </c>
    </row>
    <row r="87" spans="1:7">
      <c r="A87" s="197" t="b">
        <f>TRUE()</f>
        <v>1</v>
      </c>
      <c r="B87" s="196">
        <v>255</v>
      </c>
      <c r="C87" s="196" t="s">
        <v>243</v>
      </c>
      <c r="D87" s="196" t="s">
        <v>531</v>
      </c>
      <c r="E87" s="196">
        <v>10.64</v>
      </c>
      <c r="F87" s="198">
        <v>1.9</v>
      </c>
      <c r="G87" s="196">
        <v>0</v>
      </c>
    </row>
    <row r="88" spans="1:7">
      <c r="A88" s="197" t="b">
        <f>TRUE()</f>
        <v>1</v>
      </c>
      <c r="B88" s="196">
        <v>65280</v>
      </c>
      <c r="C88" s="196" t="s">
        <v>196</v>
      </c>
      <c r="D88" s="196" t="s">
        <v>541</v>
      </c>
      <c r="G88" s="196">
        <v>0</v>
      </c>
    </row>
    <row r="89" spans="1:7">
      <c r="A89" s="197" t="b">
        <f>TRUE()</f>
        <v>1</v>
      </c>
      <c r="B89" s="196">
        <v>255</v>
      </c>
      <c r="C89" s="196" t="s">
        <v>272</v>
      </c>
      <c r="D89" s="196" t="s">
        <v>532</v>
      </c>
      <c r="E89" s="196">
        <v>11.84</v>
      </c>
      <c r="F89" s="198">
        <v>0.82199999999999995</v>
      </c>
      <c r="G89" s="196">
        <v>0</v>
      </c>
    </row>
    <row r="90" spans="1:7">
      <c r="A90" s="197" t="b">
        <f>TRUE()</f>
        <v>1</v>
      </c>
      <c r="B90" s="196">
        <v>65280</v>
      </c>
      <c r="C90" s="196" t="s">
        <v>200</v>
      </c>
      <c r="D90" s="196" t="s">
        <v>542</v>
      </c>
      <c r="G90" s="196">
        <v>0</v>
      </c>
    </row>
    <row r="91" spans="1:7">
      <c r="A91" s="197" t="b">
        <f>TRUE()</f>
        <v>1</v>
      </c>
      <c r="B91" s="196">
        <v>255</v>
      </c>
      <c r="C91" s="196" t="s">
        <v>295</v>
      </c>
      <c r="D91" s="196" t="s">
        <v>533</v>
      </c>
      <c r="E91" s="196">
        <v>11.98</v>
      </c>
      <c r="F91" s="198">
        <v>0.746</v>
      </c>
      <c r="G91" s="196">
        <v>0</v>
      </c>
    </row>
    <row r="92" spans="1:7">
      <c r="A92" s="197" t="b">
        <f>TRUE()</f>
        <v>1</v>
      </c>
      <c r="B92" s="196">
        <v>65280</v>
      </c>
      <c r="C92" s="196" t="s">
        <v>204</v>
      </c>
      <c r="D92" s="196" t="s">
        <v>543</v>
      </c>
      <c r="G92" s="196">
        <v>0</v>
      </c>
    </row>
    <row r="93" spans="1:7">
      <c r="A93" s="197" t="b">
        <f>TRUE()</f>
        <v>1</v>
      </c>
      <c r="B93" s="196">
        <v>255</v>
      </c>
      <c r="C93" s="196" t="s">
        <v>304</v>
      </c>
      <c r="D93" s="196" t="s">
        <v>534</v>
      </c>
      <c r="E93" s="196">
        <v>8.51</v>
      </c>
      <c r="F93" s="198">
        <v>8.42</v>
      </c>
      <c r="G93" s="196">
        <v>0</v>
      </c>
    </row>
    <row r="94" spans="1:7">
      <c r="A94" s="197" t="b">
        <f>TRUE()</f>
        <v>1</v>
      </c>
      <c r="B94" s="196">
        <v>65280</v>
      </c>
      <c r="C94" s="196" t="s">
        <v>208</v>
      </c>
      <c r="D94" s="196" t="s">
        <v>544</v>
      </c>
      <c r="G94" s="196">
        <v>0</v>
      </c>
    </row>
    <row r="95" spans="1:7">
      <c r="A95" s="197" t="b">
        <f>TRUE()</f>
        <v>1</v>
      </c>
      <c r="B95" s="196">
        <v>255</v>
      </c>
      <c r="C95" s="196" t="s">
        <v>319</v>
      </c>
      <c r="D95" s="196" t="s">
        <v>535</v>
      </c>
      <c r="E95" s="196">
        <v>12.04</v>
      </c>
      <c r="F95" s="198">
        <v>0.71799999999999997</v>
      </c>
      <c r="G95" s="196">
        <v>0</v>
      </c>
    </row>
    <row r="96" spans="1:7">
      <c r="A96" s="197" t="b">
        <f>TRUE()</f>
        <v>1</v>
      </c>
      <c r="B96" s="196">
        <v>65280</v>
      </c>
      <c r="C96" s="196" t="s">
        <v>212</v>
      </c>
      <c r="D96" s="196" t="s">
        <v>545</v>
      </c>
      <c r="G96" s="196">
        <v>0</v>
      </c>
    </row>
    <row r="97" spans="1:7">
      <c r="A97" s="197" t="b">
        <f>TRUE()</f>
        <v>1</v>
      </c>
      <c r="B97" s="196">
        <v>255</v>
      </c>
      <c r="C97" s="196" t="s">
        <v>334</v>
      </c>
      <c r="D97" s="196" t="s">
        <v>536</v>
      </c>
      <c r="E97" s="196">
        <v>11.09</v>
      </c>
      <c r="F97" s="198">
        <v>1.39</v>
      </c>
      <c r="G97" s="196">
        <v>0</v>
      </c>
    </row>
    <row r="98" spans="1:7">
      <c r="A98" s="197" t="b">
        <f>TRUE()</f>
        <v>1</v>
      </c>
      <c r="B98" s="196">
        <v>65280</v>
      </c>
      <c r="C98" s="196" t="s">
        <v>213</v>
      </c>
      <c r="D98" s="196" t="s">
        <v>546</v>
      </c>
      <c r="F98" s="198"/>
      <c r="G98" s="196">
        <v>0</v>
      </c>
    </row>
    <row r="99" spans="1:7">
      <c r="A99" s="197" t="b">
        <f>TRUE()</f>
        <v>1</v>
      </c>
      <c r="B99" s="196">
        <v>255</v>
      </c>
      <c r="C99" s="196" t="s">
        <v>37</v>
      </c>
      <c r="D99" s="196" t="s">
        <v>547</v>
      </c>
      <c r="E99" s="196">
        <v>9.74</v>
      </c>
      <c r="F99" s="198">
        <v>3.57</v>
      </c>
      <c r="G99" s="196">
        <v>0</v>
      </c>
    </row>
    <row r="100" spans="1:7">
      <c r="A100" s="197" t="b">
        <f>TRUE()</f>
        <v>1</v>
      </c>
      <c r="B100" s="196">
        <v>255</v>
      </c>
      <c r="C100" s="196" t="s">
        <v>38</v>
      </c>
      <c r="D100" s="196" t="s">
        <v>547</v>
      </c>
      <c r="E100" s="196">
        <v>9.7200000000000006</v>
      </c>
      <c r="F100" s="198">
        <v>3.62</v>
      </c>
      <c r="G100" s="196">
        <v>0</v>
      </c>
    </row>
    <row r="101" spans="1:7">
      <c r="A101" s="197" t="b">
        <f>TRUE()</f>
        <v>1</v>
      </c>
      <c r="B101" s="196">
        <v>255</v>
      </c>
      <c r="C101" s="196" t="s">
        <v>77</v>
      </c>
      <c r="D101" s="196" t="s">
        <v>548</v>
      </c>
      <c r="E101" s="196">
        <v>11.04</v>
      </c>
      <c r="F101" s="198">
        <v>1.44</v>
      </c>
      <c r="G101" s="196">
        <v>0</v>
      </c>
    </row>
    <row r="102" spans="1:7">
      <c r="A102" s="197" t="b">
        <f>TRUE()</f>
        <v>1</v>
      </c>
      <c r="B102" s="196">
        <v>255</v>
      </c>
      <c r="C102" s="196" t="s">
        <v>78</v>
      </c>
      <c r="D102" s="196" t="s">
        <v>548</v>
      </c>
      <c r="E102" s="196">
        <v>11.06</v>
      </c>
      <c r="F102" s="198">
        <v>1.42</v>
      </c>
      <c r="G102" s="196">
        <v>0</v>
      </c>
    </row>
    <row r="103" spans="1:7">
      <c r="A103" s="197" t="b">
        <f>TRUE()</f>
        <v>1</v>
      </c>
      <c r="B103" s="196">
        <v>255</v>
      </c>
      <c r="C103" s="196" t="s">
        <v>117</v>
      </c>
      <c r="D103" s="196" t="s">
        <v>549</v>
      </c>
      <c r="E103" s="196">
        <v>11.77</v>
      </c>
      <c r="F103" s="198">
        <v>0.86799999999999999</v>
      </c>
      <c r="G103" s="196">
        <v>0</v>
      </c>
    </row>
    <row r="104" spans="1:7">
      <c r="A104" s="197" t="b">
        <f>TRUE()</f>
        <v>1</v>
      </c>
      <c r="B104" s="196">
        <v>255</v>
      </c>
      <c r="C104" s="196" t="s">
        <v>118</v>
      </c>
      <c r="D104" s="196" t="s">
        <v>549</v>
      </c>
      <c r="E104" s="196">
        <v>11.81</v>
      </c>
      <c r="F104" s="198">
        <v>0.83899999999999997</v>
      </c>
      <c r="G104" s="196">
        <v>0</v>
      </c>
    </row>
    <row r="105" spans="1:7">
      <c r="A105" s="197" t="b">
        <f>TRUE()</f>
        <v>1</v>
      </c>
      <c r="B105" s="196">
        <v>255</v>
      </c>
      <c r="C105" s="196" t="s">
        <v>154</v>
      </c>
      <c r="D105" s="196" t="s">
        <v>550</v>
      </c>
      <c r="E105" s="196">
        <v>12.41</v>
      </c>
      <c r="F105" s="198">
        <v>0.55400000000000005</v>
      </c>
      <c r="G105" s="196">
        <v>0</v>
      </c>
    </row>
    <row r="106" spans="1:7">
      <c r="A106" s="197" t="b">
        <f>TRUE()</f>
        <v>1</v>
      </c>
      <c r="B106" s="196">
        <v>255</v>
      </c>
      <c r="C106" s="196" t="s">
        <v>155</v>
      </c>
      <c r="D106" s="196" t="s">
        <v>550</v>
      </c>
      <c r="E106" s="196">
        <v>12.21</v>
      </c>
      <c r="F106" s="198">
        <v>0.63500000000000001</v>
      </c>
      <c r="G106" s="196">
        <v>0</v>
      </c>
    </row>
    <row r="107" spans="1:7">
      <c r="A107" s="197" t="b">
        <f>TRUE()</f>
        <v>1</v>
      </c>
      <c r="B107" s="196">
        <v>255</v>
      </c>
      <c r="C107" s="196" t="s">
        <v>187</v>
      </c>
      <c r="D107" s="196" t="s">
        <v>551</v>
      </c>
      <c r="E107" s="196">
        <v>10.58</v>
      </c>
      <c r="F107" s="198">
        <v>1.98</v>
      </c>
      <c r="G107" s="196">
        <v>0</v>
      </c>
    </row>
    <row r="108" spans="1:7">
      <c r="A108" s="197" t="b">
        <f>TRUE()</f>
        <v>1</v>
      </c>
      <c r="B108" s="196">
        <v>255</v>
      </c>
      <c r="C108" s="196" t="s">
        <v>188</v>
      </c>
      <c r="D108" s="196" t="s">
        <v>551</v>
      </c>
      <c r="E108" s="196">
        <v>10.6</v>
      </c>
      <c r="F108" s="198">
        <v>1.96</v>
      </c>
      <c r="G108" s="196">
        <v>0</v>
      </c>
    </row>
    <row r="109" spans="1:7">
      <c r="A109" s="197" t="b">
        <f>TRUE()</f>
        <v>1</v>
      </c>
      <c r="B109" s="196">
        <v>255</v>
      </c>
      <c r="C109" s="196" t="s">
        <v>216</v>
      </c>
      <c r="D109" s="196" t="s">
        <v>552</v>
      </c>
      <c r="E109" s="196">
        <v>10.130000000000001</v>
      </c>
      <c r="F109" s="198">
        <v>2.71</v>
      </c>
      <c r="G109" s="196">
        <v>0</v>
      </c>
    </row>
    <row r="110" spans="1:7">
      <c r="A110" s="197" t="b">
        <f>TRUE()</f>
        <v>1</v>
      </c>
      <c r="B110" s="196">
        <v>255</v>
      </c>
      <c r="C110" s="196" t="s">
        <v>217</v>
      </c>
      <c r="D110" s="196" t="s">
        <v>552</v>
      </c>
      <c r="E110" s="196">
        <v>10.16</v>
      </c>
      <c r="F110" s="198">
        <v>2.66</v>
      </c>
      <c r="G110" s="196">
        <v>0</v>
      </c>
    </row>
    <row r="111" spans="1:7">
      <c r="A111" s="197" t="b">
        <f>TRUE()</f>
        <v>1</v>
      </c>
      <c r="B111" s="196">
        <v>255</v>
      </c>
      <c r="C111" s="196" t="s">
        <v>245</v>
      </c>
      <c r="D111" s="196" t="s">
        <v>553</v>
      </c>
      <c r="E111" s="196">
        <v>11.68</v>
      </c>
      <c r="F111" s="198">
        <v>0.92</v>
      </c>
      <c r="G111" s="196">
        <v>0</v>
      </c>
    </row>
    <row r="112" spans="1:7">
      <c r="A112" s="197" t="b">
        <f>TRUE()</f>
        <v>1</v>
      </c>
      <c r="B112" s="196">
        <v>255</v>
      </c>
      <c r="C112" s="196" t="s">
        <v>246</v>
      </c>
      <c r="D112" s="196" t="s">
        <v>553</v>
      </c>
      <c r="E112" s="196">
        <v>11.61</v>
      </c>
      <c r="F112" s="198">
        <v>0.96799999999999997</v>
      </c>
      <c r="G112" s="196">
        <v>0</v>
      </c>
    </row>
    <row r="113" spans="1:7">
      <c r="A113" s="197" t="b">
        <f>TRUE()</f>
        <v>1</v>
      </c>
      <c r="B113" s="196">
        <v>255</v>
      </c>
      <c r="C113" s="196" t="s">
        <v>274</v>
      </c>
      <c r="D113" s="196" t="s">
        <v>554</v>
      </c>
      <c r="E113" s="196">
        <v>10.59</v>
      </c>
      <c r="F113" s="198">
        <v>1.98</v>
      </c>
      <c r="G113" s="196">
        <v>0</v>
      </c>
    </row>
    <row r="114" spans="1:7">
      <c r="A114" s="197" t="b">
        <f>TRUE()</f>
        <v>1</v>
      </c>
      <c r="B114" s="196">
        <v>255</v>
      </c>
      <c r="C114" s="196" t="s">
        <v>275</v>
      </c>
      <c r="D114" s="196" t="s">
        <v>554</v>
      </c>
      <c r="E114" s="196">
        <v>10.53</v>
      </c>
      <c r="F114" s="198">
        <v>2.0499999999999998</v>
      </c>
      <c r="G114" s="196">
        <v>0</v>
      </c>
    </row>
    <row r="115" spans="1:7">
      <c r="A115" s="197" t="b">
        <f>TRUE()</f>
        <v>1</v>
      </c>
      <c r="B115" s="196">
        <v>255</v>
      </c>
      <c r="C115" s="196" t="s">
        <v>306</v>
      </c>
      <c r="D115" s="196" t="s">
        <v>555</v>
      </c>
      <c r="E115" s="196">
        <v>11.48</v>
      </c>
      <c r="F115" s="198">
        <v>1.06</v>
      </c>
      <c r="G115" s="196">
        <v>0</v>
      </c>
    </row>
    <row r="116" spans="1:7">
      <c r="A116" s="197" t="b">
        <f>TRUE()</f>
        <v>1</v>
      </c>
      <c r="B116" s="196">
        <v>255</v>
      </c>
      <c r="C116" s="196" t="s">
        <v>307</v>
      </c>
      <c r="D116" s="196" t="s">
        <v>555</v>
      </c>
      <c r="E116" s="196">
        <v>11.44</v>
      </c>
      <c r="F116" s="198">
        <v>1.0900000000000001</v>
      </c>
      <c r="G116" s="196">
        <v>0</v>
      </c>
    </row>
    <row r="117" spans="1:7">
      <c r="A117" s="197" t="b">
        <f>TRUE()</f>
        <v>1</v>
      </c>
      <c r="B117" s="196">
        <v>255</v>
      </c>
      <c r="C117" s="196" t="s">
        <v>338</v>
      </c>
      <c r="D117" s="196" t="s">
        <v>556</v>
      </c>
      <c r="E117" s="196">
        <v>9.7200000000000006</v>
      </c>
      <c r="F117" s="198">
        <v>3.61</v>
      </c>
      <c r="G117" s="196">
        <v>0</v>
      </c>
    </row>
    <row r="118" spans="1:7">
      <c r="A118" s="197" t="b">
        <f>TRUE()</f>
        <v>1</v>
      </c>
      <c r="B118" s="196">
        <v>255</v>
      </c>
      <c r="C118" s="196" t="s">
        <v>339</v>
      </c>
      <c r="D118" s="196" t="s">
        <v>556</v>
      </c>
      <c r="E118" s="196">
        <v>9.73</v>
      </c>
      <c r="F118" s="198">
        <v>3.58</v>
      </c>
      <c r="G118" s="196">
        <v>0</v>
      </c>
    </row>
    <row r="119" spans="1:7">
      <c r="A119" s="197" t="b">
        <f>TRUE()</f>
        <v>1</v>
      </c>
      <c r="B119" s="196">
        <v>255</v>
      </c>
      <c r="C119" s="196" t="s">
        <v>364</v>
      </c>
      <c r="D119" s="196" t="s">
        <v>557</v>
      </c>
      <c r="E119" s="196">
        <v>11.62</v>
      </c>
      <c r="F119" s="198">
        <v>0.95699999999999996</v>
      </c>
      <c r="G119" s="196">
        <v>0</v>
      </c>
    </row>
    <row r="120" spans="1:7">
      <c r="A120" s="197" t="b">
        <f>TRUE()</f>
        <v>1</v>
      </c>
      <c r="B120" s="196">
        <v>255</v>
      </c>
      <c r="C120" s="196" t="s">
        <v>365</v>
      </c>
      <c r="D120" s="196" t="s">
        <v>557</v>
      </c>
      <c r="E120" s="196">
        <v>11.64</v>
      </c>
      <c r="F120" s="198">
        <v>0.94699999999999995</v>
      </c>
      <c r="G120" s="196">
        <v>0</v>
      </c>
    </row>
    <row r="121" spans="1:7">
      <c r="A121" s="197" t="b">
        <f>TRUE()</f>
        <v>1</v>
      </c>
      <c r="B121" s="196">
        <v>255</v>
      </c>
      <c r="C121" s="196" t="s">
        <v>390</v>
      </c>
      <c r="D121" s="196" t="s">
        <v>558</v>
      </c>
      <c r="E121" s="196">
        <v>12.1</v>
      </c>
      <c r="F121" s="198">
        <v>0.68600000000000005</v>
      </c>
      <c r="G121" s="196">
        <v>0</v>
      </c>
    </row>
    <row r="122" spans="1:7">
      <c r="A122" s="197" t="b">
        <f>TRUE()</f>
        <v>1</v>
      </c>
      <c r="B122" s="196">
        <v>255</v>
      </c>
      <c r="C122" s="196" t="s">
        <v>391</v>
      </c>
      <c r="D122" s="196" t="s">
        <v>558</v>
      </c>
      <c r="E122" s="196">
        <v>12.08</v>
      </c>
      <c r="F122" s="198">
        <v>0.69599999999999995</v>
      </c>
      <c r="G122" s="196">
        <v>0</v>
      </c>
    </row>
    <row r="123" spans="1:7">
      <c r="A123" s="197" t="b">
        <f>TRUE()</f>
        <v>1</v>
      </c>
      <c r="B123" s="196">
        <v>255</v>
      </c>
      <c r="C123" s="196" t="s">
        <v>39</v>
      </c>
      <c r="D123" s="196" t="s">
        <v>547</v>
      </c>
      <c r="E123" s="196">
        <v>9.6300000000000008</v>
      </c>
      <c r="F123" s="198">
        <v>3.84</v>
      </c>
      <c r="G123" s="196">
        <v>0</v>
      </c>
    </row>
    <row r="124" spans="1:7">
      <c r="A124" s="197" t="b">
        <f>TRUE()</f>
        <v>1</v>
      </c>
      <c r="B124" s="196">
        <v>128</v>
      </c>
      <c r="C124" s="196" t="s">
        <v>57</v>
      </c>
      <c r="D124" s="196" t="s">
        <v>559</v>
      </c>
      <c r="E124" s="196">
        <v>14.38</v>
      </c>
      <c r="F124" s="198">
        <v>0.14000000000000001</v>
      </c>
      <c r="G124" s="196">
        <v>0.2</v>
      </c>
    </row>
    <row r="125" spans="1:7">
      <c r="A125" s="197" t="b">
        <f>TRUE()</f>
        <v>1</v>
      </c>
      <c r="B125" s="196">
        <v>255</v>
      </c>
      <c r="C125" s="196" t="s">
        <v>79</v>
      </c>
      <c r="D125" s="196" t="s">
        <v>548</v>
      </c>
      <c r="E125" s="196">
        <v>11.07</v>
      </c>
      <c r="F125" s="198">
        <v>1.41</v>
      </c>
      <c r="G125" s="196">
        <v>0</v>
      </c>
    </row>
    <row r="126" spans="1:7">
      <c r="A126" s="197" t="b">
        <f>TRUE()</f>
        <v>1</v>
      </c>
      <c r="B126" s="196">
        <v>128</v>
      </c>
      <c r="C126" s="196" t="s">
        <v>62</v>
      </c>
      <c r="D126" s="196" t="s">
        <v>559</v>
      </c>
      <c r="E126" s="196">
        <v>13.98</v>
      </c>
      <c r="F126" s="198">
        <v>0.186</v>
      </c>
      <c r="G126" s="196">
        <v>0.2</v>
      </c>
    </row>
    <row r="127" spans="1:7">
      <c r="A127" s="197" t="b">
        <f>TRUE()</f>
        <v>1</v>
      </c>
      <c r="B127" s="196">
        <v>255</v>
      </c>
      <c r="C127" s="196" t="s">
        <v>119</v>
      </c>
      <c r="D127" s="196" t="s">
        <v>549</v>
      </c>
      <c r="E127" s="196">
        <v>11.83</v>
      </c>
      <c r="F127" s="198">
        <v>0.83099999999999996</v>
      </c>
      <c r="G127" s="196">
        <v>0</v>
      </c>
    </row>
    <row r="128" spans="1:7">
      <c r="A128" s="197" t="b">
        <f>TRUE()</f>
        <v>1</v>
      </c>
      <c r="B128" s="196">
        <v>128</v>
      </c>
      <c r="C128" s="196" t="s">
        <v>67</v>
      </c>
      <c r="D128" s="196" t="s">
        <v>559</v>
      </c>
      <c r="E128" s="196">
        <v>14.03</v>
      </c>
      <c r="F128" s="198">
        <v>0.17899999999999999</v>
      </c>
      <c r="G128" s="196">
        <v>0.2</v>
      </c>
    </row>
    <row r="129" spans="1:7">
      <c r="A129" s="197" t="b">
        <f>TRUE()</f>
        <v>1</v>
      </c>
      <c r="B129" s="196">
        <v>255</v>
      </c>
      <c r="C129" s="196" t="s">
        <v>156</v>
      </c>
      <c r="D129" s="196" t="s">
        <v>550</v>
      </c>
      <c r="E129" s="196">
        <v>12.31</v>
      </c>
      <c r="F129" s="198">
        <v>0.59199999999999997</v>
      </c>
      <c r="G129" s="196">
        <v>0</v>
      </c>
    </row>
    <row r="130" spans="1:7">
      <c r="A130" s="197" t="b">
        <f>TRUE()</f>
        <v>1</v>
      </c>
      <c r="B130" s="196">
        <v>65280</v>
      </c>
      <c r="C130" s="196" t="s">
        <v>215</v>
      </c>
      <c r="D130" s="196" t="s">
        <v>560</v>
      </c>
      <c r="G130" s="196">
        <v>0</v>
      </c>
    </row>
    <row r="131" spans="1:7">
      <c r="A131" s="197" t="b">
        <f>TRUE()</f>
        <v>1</v>
      </c>
      <c r="B131" s="196">
        <v>255</v>
      </c>
      <c r="C131" s="196" t="s">
        <v>189</v>
      </c>
      <c r="D131" s="196" t="s">
        <v>551</v>
      </c>
      <c r="E131" s="196">
        <v>10.59</v>
      </c>
      <c r="F131" s="198">
        <v>1.97</v>
      </c>
      <c r="G131" s="196">
        <v>0</v>
      </c>
    </row>
    <row r="132" spans="1:7">
      <c r="A132" s="197" t="b">
        <f>TRUE()</f>
        <v>1</v>
      </c>
      <c r="B132" s="196">
        <v>65280</v>
      </c>
      <c r="C132" s="196" t="s">
        <v>219</v>
      </c>
      <c r="D132" s="196" t="s">
        <v>561</v>
      </c>
      <c r="G132" s="196">
        <v>0</v>
      </c>
    </row>
    <row r="133" spans="1:7">
      <c r="A133" s="197" t="b">
        <f>TRUE()</f>
        <v>1</v>
      </c>
      <c r="B133" s="196">
        <v>255</v>
      </c>
      <c r="C133" s="196" t="s">
        <v>218</v>
      </c>
      <c r="D133" s="196" t="s">
        <v>552</v>
      </c>
      <c r="E133" s="196">
        <v>10.199999999999999</v>
      </c>
      <c r="F133" s="198">
        <v>2.59</v>
      </c>
      <c r="G133" s="196">
        <v>0</v>
      </c>
    </row>
    <row r="134" spans="1:7">
      <c r="A134" s="197" t="b">
        <f>TRUE()</f>
        <v>1</v>
      </c>
      <c r="B134" s="196">
        <v>65280</v>
      </c>
      <c r="C134" s="196" t="s">
        <v>223</v>
      </c>
      <c r="D134" s="196" t="s">
        <v>562</v>
      </c>
      <c r="G134" s="196">
        <v>0</v>
      </c>
    </row>
    <row r="135" spans="1:7">
      <c r="A135" s="197" t="b">
        <f>TRUE()</f>
        <v>1</v>
      </c>
      <c r="B135" s="196">
        <v>255</v>
      </c>
      <c r="C135" s="196" t="s">
        <v>247</v>
      </c>
      <c r="D135" s="196" t="s">
        <v>553</v>
      </c>
      <c r="E135" s="196">
        <v>11.68</v>
      </c>
      <c r="F135" s="198">
        <v>0.92200000000000004</v>
      </c>
      <c r="G135" s="196">
        <v>0</v>
      </c>
    </row>
    <row r="136" spans="1:7">
      <c r="A136" s="197" t="b">
        <f>TRUE()</f>
        <v>1</v>
      </c>
      <c r="B136" s="196">
        <v>65280</v>
      </c>
      <c r="C136" s="196" t="s">
        <v>227</v>
      </c>
      <c r="D136" s="196" t="s">
        <v>563</v>
      </c>
      <c r="G136" s="196">
        <v>0</v>
      </c>
    </row>
    <row r="137" spans="1:7">
      <c r="A137" s="197" t="b">
        <f>TRUE()</f>
        <v>1</v>
      </c>
      <c r="B137" s="196">
        <v>255</v>
      </c>
      <c r="C137" s="196" t="s">
        <v>276</v>
      </c>
      <c r="D137" s="196" t="s">
        <v>554</v>
      </c>
      <c r="E137" s="196">
        <v>10.59</v>
      </c>
      <c r="F137" s="198">
        <v>1.97</v>
      </c>
      <c r="G137" s="196">
        <v>0</v>
      </c>
    </row>
    <row r="138" spans="1:7">
      <c r="A138" s="197" t="b">
        <f>TRUE()</f>
        <v>1</v>
      </c>
      <c r="B138" s="196">
        <v>65280</v>
      </c>
      <c r="C138" s="196" t="s">
        <v>231</v>
      </c>
      <c r="D138" s="196" t="s">
        <v>564</v>
      </c>
      <c r="G138" s="196">
        <v>0</v>
      </c>
    </row>
    <row r="139" spans="1:7">
      <c r="A139" s="197" t="b">
        <f>TRUE()</f>
        <v>1</v>
      </c>
      <c r="B139" s="196">
        <v>255</v>
      </c>
      <c r="C139" s="196" t="s">
        <v>308</v>
      </c>
      <c r="D139" s="196" t="s">
        <v>555</v>
      </c>
      <c r="E139" s="196">
        <v>11.44</v>
      </c>
      <c r="F139" s="198">
        <v>1.0900000000000001</v>
      </c>
      <c r="G139" s="196">
        <v>0</v>
      </c>
    </row>
    <row r="140" spans="1:7">
      <c r="A140" s="197" t="b">
        <f>TRUE()</f>
        <v>1</v>
      </c>
      <c r="B140" s="196">
        <v>65280</v>
      </c>
      <c r="C140" s="196" t="s">
        <v>235</v>
      </c>
      <c r="D140" s="196" t="s">
        <v>565</v>
      </c>
      <c r="G140" s="196">
        <v>0</v>
      </c>
    </row>
    <row r="141" spans="1:7">
      <c r="A141" s="197" t="b">
        <f>TRUE()</f>
        <v>1</v>
      </c>
      <c r="B141" s="196">
        <v>255</v>
      </c>
      <c r="C141" s="196" t="s">
        <v>340</v>
      </c>
      <c r="D141" s="196" t="s">
        <v>556</v>
      </c>
      <c r="E141" s="196">
        <v>9.73</v>
      </c>
      <c r="F141" s="198">
        <v>3.58</v>
      </c>
      <c r="G141" s="196">
        <v>0</v>
      </c>
    </row>
    <row r="142" spans="1:7">
      <c r="A142" s="197" t="b">
        <f>TRUE()</f>
        <v>1</v>
      </c>
      <c r="B142" s="196">
        <v>65280</v>
      </c>
      <c r="C142" s="196" t="s">
        <v>239</v>
      </c>
      <c r="D142" s="196" t="s">
        <v>566</v>
      </c>
      <c r="G142" s="196">
        <v>0</v>
      </c>
    </row>
    <row r="143" spans="1:7">
      <c r="A143" s="197" t="b">
        <f>TRUE()</f>
        <v>1</v>
      </c>
      <c r="B143" s="196">
        <v>255</v>
      </c>
      <c r="C143" s="196" t="s">
        <v>366</v>
      </c>
      <c r="D143" s="196" t="s">
        <v>557</v>
      </c>
      <c r="E143" s="196">
        <v>11.61</v>
      </c>
      <c r="F143" s="198">
        <v>0.96799999999999997</v>
      </c>
      <c r="G143" s="196">
        <v>0</v>
      </c>
    </row>
    <row r="144" spans="1:7">
      <c r="A144" s="197" t="b">
        <f>TRUE()</f>
        <v>1</v>
      </c>
      <c r="B144" s="196">
        <v>65280</v>
      </c>
      <c r="C144" s="196" t="s">
        <v>240</v>
      </c>
      <c r="D144" s="196" t="s">
        <v>567</v>
      </c>
      <c r="F144" s="198"/>
      <c r="G144" s="196">
        <v>0</v>
      </c>
    </row>
    <row r="145" spans="1:7">
      <c r="A145" s="197" t="b">
        <f>TRUE()</f>
        <v>1</v>
      </c>
      <c r="B145" s="196">
        <v>255</v>
      </c>
      <c r="C145" s="196" t="s">
        <v>392</v>
      </c>
      <c r="D145" s="196" t="s">
        <v>558</v>
      </c>
      <c r="E145" s="196">
        <v>12.1</v>
      </c>
      <c r="F145" s="198">
        <v>0.68799999999999994</v>
      </c>
      <c r="G145" s="196">
        <v>0</v>
      </c>
    </row>
    <row r="146" spans="1:7">
      <c r="A146" s="197" t="b">
        <f>TRUE()</f>
        <v>1</v>
      </c>
      <c r="B146" s="196">
        <v>65280</v>
      </c>
      <c r="C146" s="196" t="s">
        <v>244</v>
      </c>
      <c r="D146" s="196" t="s">
        <v>568</v>
      </c>
      <c r="F146" s="198"/>
      <c r="G146" s="196">
        <v>0</v>
      </c>
    </row>
    <row r="147" spans="1:7">
      <c r="A147" s="197" t="b">
        <f>TRUE()</f>
        <v>1</v>
      </c>
      <c r="B147" s="196">
        <v>255</v>
      </c>
      <c r="C147" s="196" t="s">
        <v>42</v>
      </c>
      <c r="D147" s="196" t="s">
        <v>569</v>
      </c>
      <c r="E147" s="196">
        <v>11.74</v>
      </c>
      <c r="F147" s="198">
        <v>0.88400000000000001</v>
      </c>
      <c r="G147" s="196">
        <v>0</v>
      </c>
    </row>
    <row r="148" spans="1:7">
      <c r="A148" s="197" t="b">
        <f>TRUE()</f>
        <v>1</v>
      </c>
      <c r="B148" s="196">
        <v>255</v>
      </c>
      <c r="C148" s="196" t="s">
        <v>43</v>
      </c>
      <c r="D148" s="196" t="s">
        <v>569</v>
      </c>
      <c r="E148" s="196">
        <v>11.74</v>
      </c>
      <c r="F148" s="198">
        <v>0.88100000000000001</v>
      </c>
      <c r="G148" s="196">
        <v>0</v>
      </c>
    </row>
    <row r="149" spans="1:7">
      <c r="A149" s="197" t="b">
        <f>TRUE()</f>
        <v>1</v>
      </c>
      <c r="B149" s="196">
        <v>255</v>
      </c>
      <c r="C149" s="196" t="s">
        <v>82</v>
      </c>
      <c r="D149" s="196" t="s">
        <v>570</v>
      </c>
      <c r="E149" s="196">
        <v>10.17</v>
      </c>
      <c r="F149" s="198">
        <v>2.64</v>
      </c>
      <c r="G149" s="196">
        <v>0</v>
      </c>
    </row>
    <row r="150" spans="1:7">
      <c r="A150" s="197" t="b">
        <f>TRUE()</f>
        <v>1</v>
      </c>
      <c r="B150" s="196">
        <v>255</v>
      </c>
      <c r="C150" s="196" t="s">
        <v>83</v>
      </c>
      <c r="D150" s="196" t="s">
        <v>570</v>
      </c>
      <c r="E150" s="196">
        <v>10.14</v>
      </c>
      <c r="F150" s="198">
        <v>2.7</v>
      </c>
      <c r="G150" s="196">
        <v>0</v>
      </c>
    </row>
    <row r="151" spans="1:7">
      <c r="A151" s="197" t="b">
        <f>TRUE()</f>
        <v>1</v>
      </c>
      <c r="B151" s="196">
        <v>255</v>
      </c>
      <c r="C151" s="196" t="s">
        <v>122</v>
      </c>
      <c r="D151" s="196" t="s">
        <v>571</v>
      </c>
      <c r="E151" s="196">
        <v>9.5399999999999991</v>
      </c>
      <c r="F151" s="198">
        <v>4.0999999999999996</v>
      </c>
      <c r="G151" s="196">
        <v>0</v>
      </c>
    </row>
    <row r="152" spans="1:7">
      <c r="A152" s="197" t="b">
        <f>TRUE()</f>
        <v>1</v>
      </c>
      <c r="B152" s="196">
        <v>255</v>
      </c>
      <c r="C152" s="196" t="s">
        <v>123</v>
      </c>
      <c r="D152" s="196" t="s">
        <v>571</v>
      </c>
      <c r="E152" s="196">
        <v>9.5299999999999994</v>
      </c>
      <c r="F152" s="198">
        <v>4.13</v>
      </c>
      <c r="G152" s="196">
        <v>0</v>
      </c>
    </row>
    <row r="153" spans="1:7">
      <c r="A153" s="197" t="b">
        <f>TRUE()</f>
        <v>1</v>
      </c>
      <c r="B153" s="196">
        <v>255</v>
      </c>
      <c r="C153" s="196" t="s">
        <v>159</v>
      </c>
      <c r="D153" s="196" t="s">
        <v>572</v>
      </c>
      <c r="E153" s="196">
        <v>11.48</v>
      </c>
      <c r="F153" s="198">
        <v>1.06</v>
      </c>
      <c r="G153" s="196">
        <v>0</v>
      </c>
    </row>
    <row r="154" spans="1:7">
      <c r="A154" s="197" t="b">
        <f>TRUE()</f>
        <v>1</v>
      </c>
      <c r="B154" s="196">
        <v>255</v>
      </c>
      <c r="C154" s="196" t="s">
        <v>160</v>
      </c>
      <c r="D154" s="196" t="s">
        <v>572</v>
      </c>
      <c r="E154" s="196">
        <v>11.32</v>
      </c>
      <c r="F154" s="198">
        <v>1.18</v>
      </c>
      <c r="G154" s="196">
        <v>0</v>
      </c>
    </row>
    <row r="155" spans="1:7">
      <c r="A155" s="197" t="b">
        <f>TRUE()</f>
        <v>1</v>
      </c>
      <c r="B155" s="196">
        <v>255</v>
      </c>
      <c r="C155" s="196" t="s">
        <v>192</v>
      </c>
      <c r="D155" s="196" t="s">
        <v>573</v>
      </c>
      <c r="E155" s="196">
        <v>11.45</v>
      </c>
      <c r="F155" s="198">
        <v>1.08</v>
      </c>
      <c r="G155" s="196">
        <v>0</v>
      </c>
    </row>
    <row r="156" spans="1:7">
      <c r="A156" s="197" t="b">
        <f>TRUE()</f>
        <v>1</v>
      </c>
      <c r="B156" s="196">
        <v>65280</v>
      </c>
      <c r="C156" s="196" t="s">
        <v>193</v>
      </c>
      <c r="D156" s="196" t="s">
        <v>573</v>
      </c>
      <c r="F156" s="198"/>
      <c r="G156" s="196">
        <v>0</v>
      </c>
    </row>
    <row r="157" spans="1:7">
      <c r="A157" s="197" t="b">
        <f>TRUE()</f>
        <v>1</v>
      </c>
      <c r="B157" s="196">
        <v>255</v>
      </c>
      <c r="C157" s="196" t="s">
        <v>220</v>
      </c>
      <c r="D157" s="196" t="s">
        <v>574</v>
      </c>
      <c r="E157" s="196">
        <v>12.1</v>
      </c>
      <c r="F157" s="198">
        <v>0.68700000000000006</v>
      </c>
      <c r="G157" s="196">
        <v>0</v>
      </c>
    </row>
    <row r="158" spans="1:7">
      <c r="A158" s="197" t="b">
        <f>TRUE()</f>
        <v>1</v>
      </c>
      <c r="B158" s="196">
        <v>255</v>
      </c>
      <c r="C158" s="196" t="s">
        <v>221</v>
      </c>
      <c r="D158" s="196" t="s">
        <v>574</v>
      </c>
      <c r="E158" s="196">
        <v>12.11</v>
      </c>
      <c r="F158" s="198">
        <v>0.68200000000000005</v>
      </c>
      <c r="G158" s="196">
        <v>0</v>
      </c>
    </row>
    <row r="159" spans="1:7">
      <c r="A159" s="197" t="b">
        <f>TRUE()</f>
        <v>1</v>
      </c>
      <c r="B159" s="196">
        <v>255</v>
      </c>
      <c r="C159" s="196" t="s">
        <v>249</v>
      </c>
      <c r="D159" s="196" t="s">
        <v>575</v>
      </c>
      <c r="E159" s="196">
        <v>11.71</v>
      </c>
      <c r="F159" s="198">
        <v>0.90300000000000002</v>
      </c>
      <c r="G159" s="196">
        <v>0</v>
      </c>
    </row>
    <row r="160" spans="1:7">
      <c r="A160" s="197" t="b">
        <f>TRUE()</f>
        <v>1</v>
      </c>
      <c r="B160" s="196">
        <v>255</v>
      </c>
      <c r="C160" s="196" t="s">
        <v>250</v>
      </c>
      <c r="D160" s="196" t="s">
        <v>575</v>
      </c>
      <c r="E160" s="196">
        <v>11.64</v>
      </c>
      <c r="F160" s="198">
        <v>0.94799999999999995</v>
      </c>
      <c r="G160" s="196">
        <v>0</v>
      </c>
    </row>
    <row r="161" spans="1:7">
      <c r="A161" s="197" t="b">
        <f>TRUE()</f>
        <v>1</v>
      </c>
      <c r="B161" s="196">
        <v>255</v>
      </c>
      <c r="C161" s="196" t="s">
        <v>278</v>
      </c>
      <c r="D161" s="196" t="s">
        <v>576</v>
      </c>
      <c r="E161" s="196">
        <v>10.65</v>
      </c>
      <c r="F161" s="198">
        <v>1.89</v>
      </c>
      <c r="G161" s="196">
        <v>0</v>
      </c>
    </row>
    <row r="162" spans="1:7">
      <c r="A162" s="197" t="b">
        <f>TRUE()</f>
        <v>1</v>
      </c>
      <c r="B162" s="196">
        <v>255</v>
      </c>
      <c r="C162" s="196" t="s">
        <v>279</v>
      </c>
      <c r="D162" s="196" t="s">
        <v>576</v>
      </c>
      <c r="E162" s="196">
        <v>10.51</v>
      </c>
      <c r="F162" s="198">
        <v>2.09</v>
      </c>
      <c r="G162" s="196">
        <v>0</v>
      </c>
    </row>
    <row r="163" spans="1:7">
      <c r="A163" s="197" t="b">
        <f>TRUE()</f>
        <v>1</v>
      </c>
      <c r="B163" s="196">
        <v>255</v>
      </c>
      <c r="C163" s="196" t="s">
        <v>311</v>
      </c>
      <c r="D163" s="196" t="s">
        <v>577</v>
      </c>
      <c r="E163" s="196">
        <v>10.68</v>
      </c>
      <c r="F163" s="198">
        <v>1.86</v>
      </c>
      <c r="G163" s="196">
        <v>0</v>
      </c>
    </row>
    <row r="164" spans="1:7">
      <c r="A164" s="197" t="b">
        <f>TRUE()</f>
        <v>1</v>
      </c>
      <c r="B164" s="196">
        <v>255</v>
      </c>
      <c r="C164" s="196" t="s">
        <v>312</v>
      </c>
      <c r="D164" s="196" t="s">
        <v>577</v>
      </c>
      <c r="E164" s="196">
        <v>10.64</v>
      </c>
      <c r="F164" s="198">
        <v>1.91</v>
      </c>
      <c r="G164" s="196">
        <v>0</v>
      </c>
    </row>
    <row r="165" spans="1:7">
      <c r="A165" s="197" t="b">
        <f>TRUE()</f>
        <v>1</v>
      </c>
      <c r="B165" s="196">
        <v>255</v>
      </c>
      <c r="C165" s="196" t="s">
        <v>342</v>
      </c>
      <c r="D165" s="196" t="s">
        <v>578</v>
      </c>
      <c r="E165" s="196">
        <v>7.87</v>
      </c>
      <c r="F165" s="198">
        <v>13.2</v>
      </c>
      <c r="G165" s="196">
        <v>0</v>
      </c>
    </row>
    <row r="166" spans="1:7">
      <c r="A166" s="197" t="b">
        <f>TRUE()</f>
        <v>1</v>
      </c>
      <c r="B166" s="196">
        <v>255</v>
      </c>
      <c r="C166" s="196" t="s">
        <v>343</v>
      </c>
      <c r="D166" s="196" t="s">
        <v>578</v>
      </c>
      <c r="E166" s="196">
        <v>7.89</v>
      </c>
      <c r="F166" s="198">
        <v>12.9</v>
      </c>
      <c r="G166" s="196">
        <v>0</v>
      </c>
    </row>
    <row r="167" spans="1:7">
      <c r="A167" s="197" t="b">
        <f>TRUE()</f>
        <v>1</v>
      </c>
      <c r="B167" s="196">
        <v>255</v>
      </c>
      <c r="C167" s="196" t="s">
        <v>368</v>
      </c>
      <c r="D167" s="196" t="s">
        <v>579</v>
      </c>
      <c r="E167" s="196">
        <v>11.47</v>
      </c>
      <c r="F167" s="198">
        <v>1.06</v>
      </c>
      <c r="G167" s="196">
        <v>0</v>
      </c>
    </row>
    <row r="168" spans="1:7">
      <c r="A168" s="197" t="b">
        <f>TRUE()</f>
        <v>1</v>
      </c>
      <c r="B168" s="196">
        <v>255</v>
      </c>
      <c r="C168" s="196" t="s">
        <v>369</v>
      </c>
      <c r="D168" s="196" t="s">
        <v>579</v>
      </c>
      <c r="E168" s="196">
        <v>11.32</v>
      </c>
      <c r="F168" s="198">
        <v>1.18</v>
      </c>
      <c r="G168" s="196">
        <v>0</v>
      </c>
    </row>
    <row r="169" spans="1:7">
      <c r="A169" s="197" t="b">
        <f>TRUE()</f>
        <v>1</v>
      </c>
      <c r="B169" s="196">
        <v>255</v>
      </c>
      <c r="C169" s="196" t="s">
        <v>394</v>
      </c>
      <c r="D169" s="196" t="s">
        <v>580</v>
      </c>
      <c r="E169" s="196">
        <v>12</v>
      </c>
      <c r="F169" s="198">
        <v>0.73499999999999999</v>
      </c>
      <c r="G169" s="196">
        <v>0</v>
      </c>
    </row>
    <row r="170" spans="1:7">
      <c r="A170" s="197" t="b">
        <f>TRUE()</f>
        <v>1</v>
      </c>
      <c r="B170" s="196">
        <v>255</v>
      </c>
      <c r="C170" s="196" t="s">
        <v>395</v>
      </c>
      <c r="D170" s="196" t="s">
        <v>580</v>
      </c>
      <c r="E170" s="196">
        <v>12.02</v>
      </c>
      <c r="F170" s="198">
        <v>0.72799999999999998</v>
      </c>
      <c r="G170" s="196">
        <v>0</v>
      </c>
    </row>
    <row r="171" spans="1:7">
      <c r="A171" s="197" t="b">
        <f>TRUE()</f>
        <v>1</v>
      </c>
      <c r="B171" s="196">
        <v>255</v>
      </c>
      <c r="C171" s="196" t="s">
        <v>44</v>
      </c>
      <c r="D171" s="196" t="s">
        <v>569</v>
      </c>
      <c r="E171" s="196">
        <v>11.69</v>
      </c>
      <c r="F171" s="198">
        <v>0.91600000000000004</v>
      </c>
      <c r="G171" s="196">
        <v>0</v>
      </c>
    </row>
    <row r="172" spans="1:7">
      <c r="A172" s="197" t="b">
        <f>TRUE()</f>
        <v>1</v>
      </c>
      <c r="B172" s="196">
        <v>128</v>
      </c>
      <c r="C172" s="196" t="s">
        <v>70</v>
      </c>
      <c r="D172" s="196" t="s">
        <v>581</v>
      </c>
      <c r="E172" s="196">
        <v>17.59</v>
      </c>
      <c r="F172" s="198">
        <v>1.4999999999999999E-2</v>
      </c>
      <c r="G172" s="196">
        <v>0.02</v>
      </c>
    </row>
    <row r="173" spans="1:7">
      <c r="A173" s="197" t="b">
        <f>TRUE()</f>
        <v>1</v>
      </c>
      <c r="B173" s="196">
        <v>255</v>
      </c>
      <c r="C173" s="196" t="s">
        <v>84</v>
      </c>
      <c r="D173" s="196" t="s">
        <v>570</v>
      </c>
      <c r="E173" s="196">
        <v>10.1</v>
      </c>
      <c r="F173" s="198">
        <v>2.77</v>
      </c>
      <c r="G173" s="196">
        <v>0</v>
      </c>
    </row>
    <row r="174" spans="1:7">
      <c r="A174" s="197" t="b">
        <f>TRUE()</f>
        <v>1</v>
      </c>
      <c r="B174" s="196">
        <v>128</v>
      </c>
      <c r="C174" s="196" t="s">
        <v>75</v>
      </c>
      <c r="D174" s="196" t="s">
        <v>581</v>
      </c>
      <c r="E174" s="196">
        <v>17.05</v>
      </c>
      <c r="F174" s="198">
        <v>2.1700000000000001E-2</v>
      </c>
      <c r="G174" s="196">
        <v>0.02</v>
      </c>
    </row>
    <row r="175" spans="1:7">
      <c r="A175" s="197" t="b">
        <f>TRUE()</f>
        <v>1</v>
      </c>
      <c r="B175" s="196">
        <v>255</v>
      </c>
      <c r="C175" s="196" t="s">
        <v>124</v>
      </c>
      <c r="D175" s="196" t="s">
        <v>571</v>
      </c>
      <c r="E175" s="196">
        <v>9.5299999999999994</v>
      </c>
      <c r="F175" s="198">
        <v>4.1399999999999997</v>
      </c>
      <c r="G175" s="196">
        <v>0</v>
      </c>
    </row>
    <row r="176" spans="1:7">
      <c r="A176" s="197" t="b">
        <f>TRUE()</f>
        <v>1</v>
      </c>
      <c r="B176" s="196">
        <v>128</v>
      </c>
      <c r="C176" s="196" t="s">
        <v>80</v>
      </c>
      <c r="D176" s="196" t="s">
        <v>581</v>
      </c>
      <c r="E176" s="196">
        <v>17.05</v>
      </c>
      <c r="F176" s="198">
        <v>2.18E-2</v>
      </c>
      <c r="G176" s="196">
        <v>0.02</v>
      </c>
    </row>
    <row r="177" spans="1:8">
      <c r="A177" s="197" t="b">
        <f>TRUE()</f>
        <v>1</v>
      </c>
      <c r="B177" s="196">
        <v>255</v>
      </c>
      <c r="C177" s="196" t="s">
        <v>161</v>
      </c>
      <c r="D177" s="196" t="s">
        <v>572</v>
      </c>
      <c r="E177" s="196">
        <v>11.42</v>
      </c>
      <c r="F177" s="198">
        <v>1.1000000000000001</v>
      </c>
      <c r="G177" s="196">
        <v>0</v>
      </c>
    </row>
    <row r="178" spans="1:8">
      <c r="A178" s="197" t="b">
        <f>TRUE()</f>
        <v>1</v>
      </c>
      <c r="B178" s="196">
        <v>16711680</v>
      </c>
      <c r="C178" s="196" t="s">
        <v>248</v>
      </c>
      <c r="D178" s="196" t="s">
        <v>582</v>
      </c>
      <c r="E178" s="196">
        <v>30</v>
      </c>
      <c r="F178" s="198">
        <v>1.45E-5</v>
      </c>
      <c r="G178" s="196">
        <v>0</v>
      </c>
      <c r="H178" s="196" t="s">
        <v>583</v>
      </c>
    </row>
    <row r="179" spans="1:8">
      <c r="A179" s="197" t="b">
        <f>TRUE()</f>
        <v>1</v>
      </c>
      <c r="B179" s="196">
        <v>255</v>
      </c>
      <c r="C179" s="196" t="s">
        <v>194</v>
      </c>
      <c r="D179" s="196" t="s">
        <v>573</v>
      </c>
      <c r="E179" s="196">
        <v>11.46</v>
      </c>
      <c r="F179" s="198">
        <v>1.07</v>
      </c>
      <c r="G179" s="196">
        <v>0</v>
      </c>
    </row>
    <row r="180" spans="1:8">
      <c r="A180" s="197" t="b">
        <f>TRUE()</f>
        <v>1</v>
      </c>
      <c r="B180" s="196">
        <v>65280</v>
      </c>
      <c r="C180" s="196" t="s">
        <v>252</v>
      </c>
      <c r="D180" s="196" t="s">
        <v>584</v>
      </c>
      <c r="G180" s="196">
        <v>0</v>
      </c>
    </row>
    <row r="181" spans="1:8">
      <c r="A181" s="197" t="b">
        <f>TRUE()</f>
        <v>1</v>
      </c>
      <c r="B181" s="196">
        <v>255</v>
      </c>
      <c r="C181" s="196" t="s">
        <v>222</v>
      </c>
      <c r="D181" s="196" t="s">
        <v>574</v>
      </c>
      <c r="E181" s="196">
        <v>11.97</v>
      </c>
      <c r="F181" s="198">
        <v>0.753</v>
      </c>
      <c r="G181" s="196">
        <v>0</v>
      </c>
    </row>
    <row r="182" spans="1:8">
      <c r="A182" s="197" t="b">
        <f>TRUE()</f>
        <v>1</v>
      </c>
      <c r="B182" s="196">
        <v>65280</v>
      </c>
      <c r="C182" s="196" t="s">
        <v>256</v>
      </c>
      <c r="D182" s="196" t="s">
        <v>585</v>
      </c>
      <c r="G182" s="196">
        <v>0</v>
      </c>
    </row>
    <row r="183" spans="1:8">
      <c r="A183" s="197" t="b">
        <f>TRUE()</f>
        <v>1</v>
      </c>
      <c r="B183" s="196">
        <v>255</v>
      </c>
      <c r="C183" s="196" t="s">
        <v>251</v>
      </c>
      <c r="D183" s="196" t="s">
        <v>575</v>
      </c>
      <c r="E183" s="196">
        <v>11.67</v>
      </c>
      <c r="F183" s="198">
        <v>0.93100000000000005</v>
      </c>
      <c r="G183" s="196">
        <v>0</v>
      </c>
    </row>
    <row r="184" spans="1:8">
      <c r="A184" s="197" t="b">
        <f>TRUE()</f>
        <v>1</v>
      </c>
      <c r="B184" s="196">
        <v>16711680</v>
      </c>
      <c r="C184" s="196" t="s">
        <v>260</v>
      </c>
      <c r="D184" s="196" t="s">
        <v>586</v>
      </c>
      <c r="E184" s="196">
        <v>30</v>
      </c>
      <c r="F184" s="198">
        <v>1.45E-5</v>
      </c>
      <c r="G184" s="196">
        <v>0</v>
      </c>
      <c r="H184" s="196" t="s">
        <v>583</v>
      </c>
    </row>
    <row r="185" spans="1:8">
      <c r="A185" s="197" t="b">
        <f>TRUE()</f>
        <v>1</v>
      </c>
      <c r="B185" s="196">
        <v>255</v>
      </c>
      <c r="C185" s="196" t="s">
        <v>280</v>
      </c>
      <c r="D185" s="196" t="s">
        <v>576</v>
      </c>
      <c r="E185" s="196">
        <v>10.6</v>
      </c>
      <c r="F185" s="198">
        <v>1.95</v>
      </c>
      <c r="G185" s="196">
        <v>0</v>
      </c>
    </row>
    <row r="186" spans="1:8">
      <c r="A186" s="197" t="b">
        <f>TRUE()</f>
        <v>1</v>
      </c>
      <c r="B186" s="196">
        <v>65280</v>
      </c>
      <c r="C186" s="196" t="s">
        <v>264</v>
      </c>
      <c r="D186" s="196" t="s">
        <v>587</v>
      </c>
      <c r="G186" s="196">
        <v>0</v>
      </c>
    </row>
    <row r="187" spans="1:8">
      <c r="A187" s="197" t="b">
        <f>TRUE()</f>
        <v>1</v>
      </c>
      <c r="B187" s="196">
        <v>255</v>
      </c>
      <c r="C187" s="196" t="s">
        <v>313</v>
      </c>
      <c r="D187" s="196" t="s">
        <v>577</v>
      </c>
      <c r="E187" s="196">
        <v>10.7</v>
      </c>
      <c r="F187" s="198">
        <v>1.82</v>
      </c>
      <c r="G187" s="196">
        <v>0</v>
      </c>
    </row>
    <row r="188" spans="1:8">
      <c r="A188" s="197" t="b">
        <f>TRUE()</f>
        <v>1</v>
      </c>
      <c r="B188" s="196">
        <v>65280</v>
      </c>
      <c r="C188" s="196" t="s">
        <v>268</v>
      </c>
      <c r="D188" s="196" t="s">
        <v>588</v>
      </c>
      <c r="G188" s="196">
        <v>0</v>
      </c>
    </row>
    <row r="189" spans="1:8">
      <c r="A189" s="197" t="b">
        <f>TRUE()</f>
        <v>1</v>
      </c>
      <c r="B189" s="196">
        <v>255</v>
      </c>
      <c r="C189" s="196" t="s">
        <v>344</v>
      </c>
      <c r="D189" s="196" t="s">
        <v>578</v>
      </c>
      <c r="E189" s="196">
        <v>7.89</v>
      </c>
      <c r="F189" s="198">
        <v>13</v>
      </c>
      <c r="G189" s="196">
        <v>0</v>
      </c>
    </row>
    <row r="190" spans="1:8">
      <c r="A190" s="197" t="b">
        <f>TRUE()</f>
        <v>1</v>
      </c>
      <c r="B190" s="196">
        <v>65280</v>
      </c>
      <c r="C190" s="196" t="s">
        <v>269</v>
      </c>
      <c r="D190" s="196" t="s">
        <v>589</v>
      </c>
      <c r="G190" s="196">
        <v>0</v>
      </c>
    </row>
    <row r="191" spans="1:8">
      <c r="A191" s="197" t="b">
        <f>TRUE()</f>
        <v>1</v>
      </c>
      <c r="B191" s="196">
        <v>255</v>
      </c>
      <c r="C191" s="196" t="s">
        <v>370</v>
      </c>
      <c r="D191" s="196" t="s">
        <v>579</v>
      </c>
      <c r="E191" s="196">
        <v>11.48</v>
      </c>
      <c r="F191" s="198">
        <v>1.06</v>
      </c>
      <c r="G191" s="196">
        <v>0</v>
      </c>
    </row>
    <row r="192" spans="1:8">
      <c r="A192" s="197" t="b">
        <f>TRUE()</f>
        <v>1</v>
      </c>
      <c r="B192" s="196">
        <v>65280</v>
      </c>
      <c r="C192" s="196" t="s">
        <v>273</v>
      </c>
      <c r="D192" s="196" t="s">
        <v>590</v>
      </c>
      <c r="G192" s="196">
        <v>0</v>
      </c>
    </row>
    <row r="193" spans="1:7">
      <c r="A193" s="197" t="b">
        <f>TRUE()</f>
        <v>1</v>
      </c>
      <c r="B193" s="196">
        <v>255</v>
      </c>
      <c r="C193" s="196" t="s">
        <v>396</v>
      </c>
      <c r="D193" s="196" t="s">
        <v>580</v>
      </c>
      <c r="E193" s="196">
        <v>11.97</v>
      </c>
      <c r="F193" s="198">
        <v>0.752</v>
      </c>
      <c r="G193" s="196">
        <v>0</v>
      </c>
    </row>
    <row r="194" spans="1:7">
      <c r="A194" s="197" t="b">
        <f>TRUE()</f>
        <v>1</v>
      </c>
      <c r="B194" s="196">
        <v>65280</v>
      </c>
      <c r="C194" s="196" t="s">
        <v>277</v>
      </c>
      <c r="D194" s="196" t="s">
        <v>591</v>
      </c>
      <c r="F194" s="198"/>
      <c r="G194" s="196">
        <v>0</v>
      </c>
    </row>
    <row r="195" spans="1:7">
      <c r="A195" s="197" t="b">
        <f>TRUE()</f>
        <v>1</v>
      </c>
      <c r="B195" s="196">
        <v>255</v>
      </c>
      <c r="C195" s="196" t="s">
        <v>47</v>
      </c>
      <c r="D195" s="196" t="s">
        <v>592</v>
      </c>
      <c r="E195" s="196">
        <v>11.46</v>
      </c>
      <c r="F195" s="198">
        <v>1.07</v>
      </c>
      <c r="G195" s="196">
        <v>0</v>
      </c>
    </row>
    <row r="196" spans="1:7">
      <c r="A196" s="197" t="b">
        <f>TRUE()</f>
        <v>1</v>
      </c>
      <c r="B196" s="196">
        <v>255</v>
      </c>
      <c r="C196" s="196" t="s">
        <v>48</v>
      </c>
      <c r="D196" s="196" t="s">
        <v>592</v>
      </c>
      <c r="E196" s="196">
        <v>11.42</v>
      </c>
      <c r="F196" s="198">
        <v>1.1000000000000001</v>
      </c>
      <c r="G196" s="196">
        <v>0</v>
      </c>
    </row>
    <row r="197" spans="1:7">
      <c r="A197" s="197" t="b">
        <f>TRUE()</f>
        <v>1</v>
      </c>
      <c r="B197" s="196">
        <v>255</v>
      </c>
      <c r="C197" s="196" t="s">
        <v>87</v>
      </c>
      <c r="D197" s="196" t="s">
        <v>593</v>
      </c>
      <c r="E197" s="196">
        <v>11.16</v>
      </c>
      <c r="F197" s="198">
        <v>1.32</v>
      </c>
      <c r="G197" s="196">
        <v>0</v>
      </c>
    </row>
    <row r="198" spans="1:7">
      <c r="A198" s="197" t="b">
        <f>TRUE()</f>
        <v>1</v>
      </c>
      <c r="B198" s="196">
        <v>255</v>
      </c>
      <c r="C198" s="196" t="s">
        <v>88</v>
      </c>
      <c r="D198" s="196" t="s">
        <v>593</v>
      </c>
      <c r="E198" s="196">
        <v>11.18</v>
      </c>
      <c r="F198" s="198">
        <v>1.3</v>
      </c>
      <c r="G198" s="196">
        <v>0</v>
      </c>
    </row>
    <row r="199" spans="1:7">
      <c r="A199" s="197" t="b">
        <f>TRUE()</f>
        <v>1</v>
      </c>
      <c r="B199" s="196">
        <v>255</v>
      </c>
      <c r="C199" s="196" t="s">
        <v>127</v>
      </c>
      <c r="D199" s="196" t="s">
        <v>594</v>
      </c>
      <c r="E199" s="196">
        <v>11.56</v>
      </c>
      <c r="F199" s="198">
        <v>1</v>
      </c>
      <c r="G199" s="196">
        <v>0</v>
      </c>
    </row>
    <row r="200" spans="1:7">
      <c r="A200" s="197" t="b">
        <f>TRUE()</f>
        <v>1</v>
      </c>
      <c r="B200" s="196">
        <v>255</v>
      </c>
      <c r="C200" s="196" t="s">
        <v>128</v>
      </c>
      <c r="D200" s="196" t="s">
        <v>594</v>
      </c>
      <c r="E200" s="196">
        <v>11.59</v>
      </c>
      <c r="F200" s="198">
        <v>0.97899999999999998</v>
      </c>
      <c r="G200" s="196">
        <v>0</v>
      </c>
    </row>
    <row r="201" spans="1:7">
      <c r="A201" s="197" t="b">
        <f>TRUE()</f>
        <v>1</v>
      </c>
      <c r="B201" s="196">
        <v>255</v>
      </c>
      <c r="C201" s="196" t="s">
        <v>163</v>
      </c>
      <c r="D201" s="196" t="s">
        <v>595</v>
      </c>
      <c r="E201" s="196">
        <v>11.82</v>
      </c>
      <c r="F201" s="198">
        <v>0.83299999999999996</v>
      </c>
      <c r="G201" s="196">
        <v>0</v>
      </c>
    </row>
    <row r="202" spans="1:7">
      <c r="A202" s="197" t="b">
        <f>TRUE()</f>
        <v>1</v>
      </c>
      <c r="B202" s="196">
        <v>255</v>
      </c>
      <c r="C202" s="196" t="s">
        <v>164</v>
      </c>
      <c r="D202" s="196" t="s">
        <v>595</v>
      </c>
      <c r="E202" s="196">
        <v>11.81</v>
      </c>
      <c r="F202" s="198">
        <v>0.84199999999999997</v>
      </c>
      <c r="G202" s="196">
        <v>0</v>
      </c>
    </row>
    <row r="203" spans="1:7">
      <c r="A203" s="197" t="b">
        <f>TRUE()</f>
        <v>1</v>
      </c>
      <c r="B203" s="196">
        <v>255</v>
      </c>
      <c r="C203" s="196" t="s">
        <v>197</v>
      </c>
      <c r="D203" s="196" t="s">
        <v>596</v>
      </c>
      <c r="E203" s="196">
        <v>10.59</v>
      </c>
      <c r="F203" s="198">
        <v>1.97</v>
      </c>
      <c r="G203" s="196">
        <v>0</v>
      </c>
    </row>
    <row r="204" spans="1:7">
      <c r="A204" s="197" t="b">
        <f>TRUE()</f>
        <v>1</v>
      </c>
      <c r="B204" s="196">
        <v>255</v>
      </c>
      <c r="C204" s="196" t="s">
        <v>198</v>
      </c>
      <c r="D204" s="196" t="s">
        <v>596</v>
      </c>
      <c r="E204" s="196">
        <v>10.56</v>
      </c>
      <c r="F204" s="198">
        <v>2.02</v>
      </c>
      <c r="G204" s="196">
        <v>0</v>
      </c>
    </row>
    <row r="205" spans="1:7">
      <c r="A205" s="197" t="b">
        <f>TRUE()</f>
        <v>1</v>
      </c>
      <c r="B205" s="196">
        <v>255</v>
      </c>
      <c r="C205" s="196" t="s">
        <v>224</v>
      </c>
      <c r="D205" s="196" t="s">
        <v>597</v>
      </c>
      <c r="E205" s="196">
        <v>9.73</v>
      </c>
      <c r="F205" s="198">
        <v>3.59</v>
      </c>
      <c r="G205" s="196">
        <v>0</v>
      </c>
    </row>
    <row r="206" spans="1:7">
      <c r="A206" s="197" t="b">
        <f>TRUE()</f>
        <v>1</v>
      </c>
      <c r="B206" s="196">
        <v>255</v>
      </c>
      <c r="C206" s="196" t="s">
        <v>225</v>
      </c>
      <c r="D206" s="196" t="s">
        <v>597</v>
      </c>
      <c r="E206" s="196">
        <v>9.77</v>
      </c>
      <c r="F206" s="198">
        <v>3.49</v>
      </c>
      <c r="G206" s="196">
        <v>0</v>
      </c>
    </row>
    <row r="207" spans="1:7">
      <c r="A207" s="197" t="b">
        <f>TRUE()</f>
        <v>1</v>
      </c>
      <c r="B207" s="196">
        <v>255</v>
      </c>
      <c r="C207" s="196" t="s">
        <v>253</v>
      </c>
      <c r="D207" s="196" t="s">
        <v>598</v>
      </c>
      <c r="E207" s="196">
        <v>12.45</v>
      </c>
      <c r="F207" s="198">
        <v>0.53800000000000003</v>
      </c>
      <c r="G207" s="196">
        <v>0</v>
      </c>
    </row>
    <row r="208" spans="1:7">
      <c r="A208" s="197" t="b">
        <f>TRUE()</f>
        <v>1</v>
      </c>
      <c r="B208" s="196">
        <v>255</v>
      </c>
      <c r="C208" s="196" t="s">
        <v>254</v>
      </c>
      <c r="D208" s="196" t="s">
        <v>598</v>
      </c>
      <c r="E208" s="196">
        <v>12.2</v>
      </c>
      <c r="F208" s="198">
        <v>0.63900000000000001</v>
      </c>
      <c r="G208" s="196">
        <v>0</v>
      </c>
    </row>
    <row r="209" spans="1:7">
      <c r="A209" s="197" t="b">
        <f>TRUE()</f>
        <v>1</v>
      </c>
      <c r="B209" s="196">
        <v>255</v>
      </c>
      <c r="C209" s="196" t="s">
        <v>282</v>
      </c>
      <c r="D209" s="196" t="s">
        <v>599</v>
      </c>
      <c r="E209" s="196">
        <v>10.7</v>
      </c>
      <c r="F209" s="198">
        <v>1.83</v>
      </c>
      <c r="G209" s="196">
        <v>0</v>
      </c>
    </row>
    <row r="210" spans="1:7">
      <c r="A210" s="197" t="b">
        <f>TRUE()</f>
        <v>1</v>
      </c>
      <c r="B210" s="196">
        <v>255</v>
      </c>
      <c r="C210" s="196" t="s">
        <v>283</v>
      </c>
      <c r="D210" s="196" t="s">
        <v>599</v>
      </c>
      <c r="E210" s="196">
        <v>10.63</v>
      </c>
      <c r="F210" s="198">
        <v>1.92</v>
      </c>
      <c r="G210" s="196">
        <v>0</v>
      </c>
    </row>
    <row r="211" spans="1:7">
      <c r="A211" s="197" t="b">
        <f>TRUE()</f>
        <v>1</v>
      </c>
      <c r="B211" s="196">
        <v>255</v>
      </c>
      <c r="C211" s="196" t="s">
        <v>316</v>
      </c>
      <c r="D211" s="196" t="s">
        <v>600</v>
      </c>
      <c r="E211" s="196">
        <v>11.6</v>
      </c>
      <c r="F211" s="198">
        <v>0.97099999999999997</v>
      </c>
      <c r="G211" s="196">
        <v>0</v>
      </c>
    </row>
    <row r="212" spans="1:7">
      <c r="A212" s="197" t="b">
        <f>TRUE()</f>
        <v>1</v>
      </c>
      <c r="B212" s="196">
        <v>255</v>
      </c>
      <c r="C212" s="196" t="s">
        <v>317</v>
      </c>
      <c r="D212" s="196" t="s">
        <v>600</v>
      </c>
      <c r="E212" s="196">
        <v>11.6</v>
      </c>
      <c r="F212" s="198">
        <v>0.97099999999999997</v>
      </c>
      <c r="G212" s="196">
        <v>0</v>
      </c>
    </row>
    <row r="213" spans="1:7">
      <c r="A213" s="197" t="b">
        <f>TRUE()</f>
        <v>1</v>
      </c>
      <c r="B213" s="196">
        <v>255</v>
      </c>
      <c r="C213" s="196" t="s">
        <v>346</v>
      </c>
      <c r="D213" s="196" t="s">
        <v>601</v>
      </c>
      <c r="E213" s="196">
        <v>8.51</v>
      </c>
      <c r="F213" s="198">
        <v>8.42</v>
      </c>
      <c r="G213" s="196">
        <v>0</v>
      </c>
    </row>
    <row r="214" spans="1:7">
      <c r="A214" s="197" t="b">
        <f>TRUE()</f>
        <v>1</v>
      </c>
      <c r="B214" s="196">
        <v>255</v>
      </c>
      <c r="C214" s="196" t="s">
        <v>347</v>
      </c>
      <c r="D214" s="196" t="s">
        <v>601</v>
      </c>
      <c r="E214" s="196">
        <v>8.51</v>
      </c>
      <c r="F214" s="198">
        <v>8.42</v>
      </c>
      <c r="G214" s="196">
        <v>0</v>
      </c>
    </row>
    <row r="215" spans="1:7">
      <c r="A215" s="197" t="b">
        <f>TRUE()</f>
        <v>1</v>
      </c>
      <c r="B215" s="196">
        <v>255</v>
      </c>
      <c r="C215" s="196" t="s">
        <v>372</v>
      </c>
      <c r="D215" s="196" t="s">
        <v>602</v>
      </c>
      <c r="E215" s="196">
        <v>11.5</v>
      </c>
      <c r="F215" s="198">
        <v>1.04</v>
      </c>
      <c r="G215" s="196">
        <v>0</v>
      </c>
    </row>
    <row r="216" spans="1:7">
      <c r="A216" s="197" t="b">
        <f>TRUE()</f>
        <v>1</v>
      </c>
      <c r="B216" s="196">
        <v>255</v>
      </c>
      <c r="C216" s="196" t="s">
        <v>373</v>
      </c>
      <c r="D216" s="196" t="s">
        <v>602</v>
      </c>
      <c r="E216" s="196">
        <v>11.47</v>
      </c>
      <c r="F216" s="198">
        <v>1.07</v>
      </c>
      <c r="G216" s="196">
        <v>0</v>
      </c>
    </row>
    <row r="217" spans="1:7">
      <c r="A217" s="197" t="b">
        <f>TRUE()</f>
        <v>1</v>
      </c>
      <c r="B217" s="196">
        <v>255</v>
      </c>
      <c r="C217" s="196" t="s">
        <v>398</v>
      </c>
      <c r="D217" s="196" t="s">
        <v>603</v>
      </c>
      <c r="E217" s="196">
        <v>11.31</v>
      </c>
      <c r="F217" s="198">
        <v>1.2</v>
      </c>
      <c r="G217" s="196">
        <v>0</v>
      </c>
    </row>
    <row r="218" spans="1:7">
      <c r="A218" s="197" t="b">
        <f>TRUE()</f>
        <v>1</v>
      </c>
      <c r="B218" s="196">
        <v>255</v>
      </c>
      <c r="C218" s="196" t="s">
        <v>399</v>
      </c>
      <c r="D218" s="196" t="s">
        <v>603</v>
      </c>
      <c r="E218" s="196">
        <v>11.43</v>
      </c>
      <c r="F218" s="198">
        <v>1.0900000000000001</v>
      </c>
      <c r="G218" s="196">
        <v>0</v>
      </c>
    </row>
    <row r="219" spans="1:7">
      <c r="A219" s="197" t="b">
        <f>TRUE()</f>
        <v>1</v>
      </c>
      <c r="B219" s="196">
        <v>255</v>
      </c>
      <c r="C219" s="196" t="s">
        <v>49</v>
      </c>
      <c r="D219" s="196" t="s">
        <v>592</v>
      </c>
      <c r="E219" s="196">
        <v>11.42</v>
      </c>
      <c r="F219" s="198">
        <v>1.1000000000000001</v>
      </c>
      <c r="G219" s="196">
        <v>0</v>
      </c>
    </row>
    <row r="220" spans="1:7">
      <c r="A220" s="197" t="b">
        <f>TRUE()</f>
        <v>1</v>
      </c>
      <c r="B220" s="196">
        <v>128</v>
      </c>
      <c r="C220" s="196" t="s">
        <v>86</v>
      </c>
      <c r="D220" s="196" t="s">
        <v>604</v>
      </c>
      <c r="E220" s="196">
        <v>20.87</v>
      </c>
      <c r="F220" s="198">
        <v>1.75E-3</v>
      </c>
      <c r="G220" s="196">
        <v>2E-3</v>
      </c>
    </row>
    <row r="221" spans="1:7">
      <c r="A221" s="197" t="b">
        <f>TRUE()</f>
        <v>1</v>
      </c>
      <c r="B221" s="196">
        <v>255</v>
      </c>
      <c r="C221" s="196" t="s">
        <v>89</v>
      </c>
      <c r="D221" s="196" t="s">
        <v>593</v>
      </c>
      <c r="E221" s="196">
        <v>11.14</v>
      </c>
      <c r="F221" s="198">
        <v>1.34</v>
      </c>
      <c r="G221" s="196">
        <v>0</v>
      </c>
    </row>
    <row r="222" spans="1:7">
      <c r="A222" s="197" t="b">
        <f>TRUE()</f>
        <v>1</v>
      </c>
      <c r="B222" s="196">
        <v>128</v>
      </c>
      <c r="C222" s="196" t="s">
        <v>91</v>
      </c>
      <c r="D222" s="196" t="s">
        <v>604</v>
      </c>
      <c r="E222" s="196">
        <v>20.79</v>
      </c>
      <c r="F222" s="198">
        <v>1.8400000000000001E-3</v>
      </c>
      <c r="G222" s="196">
        <v>2E-3</v>
      </c>
    </row>
    <row r="223" spans="1:7">
      <c r="A223" s="197" t="b">
        <f>TRUE()</f>
        <v>1</v>
      </c>
      <c r="B223" s="196">
        <v>255</v>
      </c>
      <c r="C223" s="196" t="s">
        <v>129</v>
      </c>
      <c r="D223" s="196" t="s">
        <v>594</v>
      </c>
      <c r="E223" s="196">
        <v>11.58</v>
      </c>
      <c r="F223" s="198">
        <v>0.98599999999999999</v>
      </c>
      <c r="G223" s="196">
        <v>0</v>
      </c>
    </row>
    <row r="224" spans="1:7">
      <c r="A224" s="197" t="b">
        <f>TRUE()</f>
        <v>1</v>
      </c>
      <c r="B224" s="196">
        <v>128</v>
      </c>
      <c r="C224" s="196" t="s">
        <v>96</v>
      </c>
      <c r="D224" s="196" t="s">
        <v>604</v>
      </c>
      <c r="E224" s="196">
        <v>21.07</v>
      </c>
      <c r="F224" s="198">
        <v>1.5499999999999999E-3</v>
      </c>
      <c r="G224" s="196">
        <v>2E-3</v>
      </c>
    </row>
    <row r="225" spans="1:7">
      <c r="A225" s="197" t="b">
        <f>TRUE()</f>
        <v>1</v>
      </c>
      <c r="B225" s="196">
        <v>255</v>
      </c>
      <c r="C225" s="196" t="s">
        <v>165</v>
      </c>
      <c r="D225" s="196" t="s">
        <v>595</v>
      </c>
      <c r="E225" s="196">
        <v>11.81</v>
      </c>
      <c r="F225" s="198">
        <v>0.83899999999999997</v>
      </c>
      <c r="G225" s="196">
        <v>0</v>
      </c>
    </row>
    <row r="226" spans="1:7">
      <c r="A226" s="197" t="b">
        <f>TRUE()</f>
        <v>1</v>
      </c>
      <c r="B226" s="196">
        <v>65280</v>
      </c>
      <c r="C226" s="196" t="s">
        <v>281</v>
      </c>
      <c r="D226" s="196" t="s">
        <v>605</v>
      </c>
      <c r="G226" s="196">
        <v>0</v>
      </c>
    </row>
    <row r="227" spans="1:7">
      <c r="A227" s="197" t="b">
        <f>TRUE()</f>
        <v>1</v>
      </c>
      <c r="B227" s="196">
        <v>255</v>
      </c>
      <c r="C227" s="196" t="s">
        <v>199</v>
      </c>
      <c r="D227" s="196" t="s">
        <v>596</v>
      </c>
      <c r="E227" s="196">
        <v>10.58</v>
      </c>
      <c r="F227" s="198">
        <v>1.98</v>
      </c>
      <c r="G227" s="196">
        <v>0</v>
      </c>
    </row>
    <row r="228" spans="1:7">
      <c r="A228" s="197" t="b">
        <f>TRUE()</f>
        <v>1</v>
      </c>
      <c r="B228" s="196">
        <v>65280</v>
      </c>
      <c r="C228" s="196" t="s">
        <v>286</v>
      </c>
      <c r="D228" s="196" t="s">
        <v>606</v>
      </c>
      <c r="G228" s="196">
        <v>0</v>
      </c>
    </row>
    <row r="229" spans="1:7">
      <c r="A229" s="197" t="b">
        <f>TRUE()</f>
        <v>1</v>
      </c>
      <c r="B229" s="196">
        <v>255</v>
      </c>
      <c r="C229" s="196" t="s">
        <v>226</v>
      </c>
      <c r="D229" s="196" t="s">
        <v>597</v>
      </c>
      <c r="E229" s="196">
        <v>9.77</v>
      </c>
      <c r="F229" s="198">
        <v>3.49</v>
      </c>
      <c r="G229" s="196">
        <v>0</v>
      </c>
    </row>
    <row r="230" spans="1:7">
      <c r="A230" s="197" t="b">
        <f>TRUE()</f>
        <v>1</v>
      </c>
      <c r="B230" s="196">
        <v>65280</v>
      </c>
      <c r="C230" s="196" t="s">
        <v>291</v>
      </c>
      <c r="D230" s="196" t="s">
        <v>607</v>
      </c>
      <c r="G230" s="196">
        <v>0</v>
      </c>
    </row>
    <row r="231" spans="1:7">
      <c r="A231" s="197" t="b">
        <f>TRUE()</f>
        <v>1</v>
      </c>
      <c r="B231" s="196">
        <v>255</v>
      </c>
      <c r="C231" s="196" t="s">
        <v>255</v>
      </c>
      <c r="D231" s="196" t="s">
        <v>598</v>
      </c>
      <c r="E231" s="196">
        <v>12.28</v>
      </c>
      <c r="F231" s="198">
        <v>0.60699999999999998</v>
      </c>
      <c r="G231" s="196">
        <v>0</v>
      </c>
    </row>
    <row r="232" spans="1:7">
      <c r="A232" s="197" t="b">
        <f>TRUE()</f>
        <v>1</v>
      </c>
      <c r="B232" s="196">
        <v>65280</v>
      </c>
      <c r="C232" s="196" t="s">
        <v>296</v>
      </c>
      <c r="D232" s="196" t="s">
        <v>608</v>
      </c>
      <c r="G232" s="196">
        <v>0</v>
      </c>
    </row>
    <row r="233" spans="1:7">
      <c r="A233" s="197" t="b">
        <f>TRUE()</f>
        <v>1</v>
      </c>
      <c r="B233" s="196">
        <v>255</v>
      </c>
      <c r="C233" s="196" t="s">
        <v>284</v>
      </c>
      <c r="D233" s="196" t="s">
        <v>599</v>
      </c>
      <c r="E233" s="196">
        <v>10.69</v>
      </c>
      <c r="F233" s="198">
        <v>1.84</v>
      </c>
      <c r="G233" s="196">
        <v>0</v>
      </c>
    </row>
    <row r="234" spans="1:7">
      <c r="A234" s="197" t="b">
        <f>TRUE()</f>
        <v>1</v>
      </c>
      <c r="B234" s="196">
        <v>65280</v>
      </c>
      <c r="C234" s="196" t="s">
        <v>301</v>
      </c>
      <c r="D234" s="196" t="s">
        <v>609</v>
      </c>
      <c r="G234" s="196">
        <v>0</v>
      </c>
    </row>
    <row r="235" spans="1:7">
      <c r="A235" s="197" t="b">
        <f>TRUE()</f>
        <v>1</v>
      </c>
      <c r="B235" s="196">
        <v>255</v>
      </c>
      <c r="C235" s="196" t="s">
        <v>318</v>
      </c>
      <c r="D235" s="196" t="s">
        <v>600</v>
      </c>
      <c r="E235" s="196">
        <v>11.67</v>
      </c>
      <c r="F235" s="198">
        <v>0.92800000000000005</v>
      </c>
      <c r="G235" s="196">
        <v>0</v>
      </c>
    </row>
    <row r="236" spans="1:7">
      <c r="A236" s="197" t="b">
        <f>TRUE()</f>
        <v>1</v>
      </c>
      <c r="B236" s="196">
        <v>65280</v>
      </c>
      <c r="C236" s="196" t="s">
        <v>303</v>
      </c>
      <c r="D236" s="196" t="s">
        <v>610</v>
      </c>
      <c r="G236" s="196">
        <v>0</v>
      </c>
    </row>
    <row r="237" spans="1:7">
      <c r="A237" s="197" t="b">
        <f>TRUE()</f>
        <v>1</v>
      </c>
      <c r="B237" s="196">
        <v>255</v>
      </c>
      <c r="C237" s="196" t="s">
        <v>348</v>
      </c>
      <c r="D237" s="196" t="s">
        <v>601</v>
      </c>
      <c r="E237" s="196">
        <v>8.5</v>
      </c>
      <c r="F237" s="198">
        <v>8.49</v>
      </c>
      <c r="G237" s="196">
        <v>0</v>
      </c>
    </row>
    <row r="238" spans="1:7">
      <c r="A238" s="197" t="b">
        <f>TRUE()</f>
        <v>1</v>
      </c>
      <c r="B238" s="196">
        <v>65280</v>
      </c>
      <c r="C238" s="196" t="s">
        <v>305</v>
      </c>
      <c r="D238" s="196" t="s">
        <v>611</v>
      </c>
      <c r="G238" s="196">
        <v>0</v>
      </c>
    </row>
    <row r="239" spans="1:7">
      <c r="A239" s="197" t="b">
        <f>TRUE()</f>
        <v>1</v>
      </c>
      <c r="B239" s="196">
        <v>255</v>
      </c>
      <c r="C239" s="196" t="s">
        <v>374</v>
      </c>
      <c r="D239" s="196" t="s">
        <v>602</v>
      </c>
      <c r="E239" s="196">
        <v>11.31</v>
      </c>
      <c r="F239" s="198">
        <v>1.19</v>
      </c>
      <c r="G239" s="196">
        <v>0</v>
      </c>
    </row>
    <row r="240" spans="1:7">
      <c r="A240" s="197" t="b">
        <f>TRUE()</f>
        <v>1</v>
      </c>
      <c r="B240" s="196">
        <v>65280</v>
      </c>
      <c r="C240" s="196" t="s">
        <v>310</v>
      </c>
      <c r="D240" s="196" t="s">
        <v>612</v>
      </c>
      <c r="G240" s="196">
        <v>0</v>
      </c>
    </row>
    <row r="241" spans="1:7">
      <c r="A241" s="197" t="b">
        <f>TRUE()</f>
        <v>1</v>
      </c>
      <c r="B241" s="196">
        <v>255</v>
      </c>
      <c r="C241" s="196" t="s">
        <v>400</v>
      </c>
      <c r="D241" s="196" t="s">
        <v>603</v>
      </c>
      <c r="E241" s="196">
        <v>11.43</v>
      </c>
      <c r="F241" s="198">
        <v>1.1000000000000001</v>
      </c>
      <c r="G241" s="196">
        <v>0</v>
      </c>
    </row>
    <row r="242" spans="1:7">
      <c r="A242" s="197" t="b">
        <f>TRUE()</f>
        <v>1</v>
      </c>
      <c r="B242" s="196">
        <v>65280</v>
      </c>
      <c r="C242" s="196" t="s">
        <v>315</v>
      </c>
      <c r="D242" s="196" t="s">
        <v>613</v>
      </c>
      <c r="F242" s="198"/>
      <c r="G242" s="196">
        <v>0</v>
      </c>
    </row>
    <row r="243" spans="1:7">
      <c r="A243" s="197" t="b">
        <f>TRUE()</f>
        <v>1</v>
      </c>
      <c r="B243" s="196">
        <v>255</v>
      </c>
      <c r="C243" s="196" t="s">
        <v>52</v>
      </c>
      <c r="D243" s="196" t="s">
        <v>614</v>
      </c>
      <c r="E243" s="196">
        <v>11.43</v>
      </c>
      <c r="F243" s="198">
        <v>1.1000000000000001</v>
      </c>
      <c r="G243" s="196">
        <v>0</v>
      </c>
    </row>
    <row r="244" spans="1:7">
      <c r="A244" s="197" t="b">
        <f>TRUE()</f>
        <v>1</v>
      </c>
      <c r="B244" s="196">
        <v>255</v>
      </c>
      <c r="C244" s="196" t="s">
        <v>53</v>
      </c>
      <c r="D244" s="196" t="s">
        <v>614</v>
      </c>
      <c r="E244" s="196">
        <v>11.44</v>
      </c>
      <c r="F244" s="198">
        <v>1.0900000000000001</v>
      </c>
      <c r="G244" s="196">
        <v>0</v>
      </c>
    </row>
    <row r="245" spans="1:7">
      <c r="A245" s="197" t="b">
        <f>TRUE()</f>
        <v>1</v>
      </c>
      <c r="B245" s="196">
        <v>255</v>
      </c>
      <c r="C245" s="196" t="s">
        <v>92</v>
      </c>
      <c r="D245" s="196" t="s">
        <v>615</v>
      </c>
      <c r="E245" s="196">
        <v>10.49</v>
      </c>
      <c r="F245" s="198">
        <v>2.11</v>
      </c>
      <c r="G245" s="196">
        <v>0</v>
      </c>
    </row>
    <row r="246" spans="1:7">
      <c r="A246" s="197" t="b">
        <f>TRUE()</f>
        <v>1</v>
      </c>
      <c r="B246" s="196">
        <v>255</v>
      </c>
      <c r="C246" s="196" t="s">
        <v>93</v>
      </c>
      <c r="D246" s="196" t="s">
        <v>615</v>
      </c>
      <c r="E246" s="196">
        <v>10.55</v>
      </c>
      <c r="F246" s="198">
        <v>2.0299999999999998</v>
      </c>
      <c r="G246" s="196">
        <v>0</v>
      </c>
    </row>
    <row r="247" spans="1:7">
      <c r="A247" s="197" t="b">
        <f>TRUE()</f>
        <v>1</v>
      </c>
      <c r="B247" s="196">
        <v>255</v>
      </c>
      <c r="C247" s="196" t="s">
        <v>134</v>
      </c>
      <c r="D247" s="196" t="s">
        <v>616</v>
      </c>
      <c r="E247" s="196">
        <v>11.15</v>
      </c>
      <c r="F247" s="198">
        <v>1.34</v>
      </c>
      <c r="G247" s="196">
        <v>0</v>
      </c>
    </row>
    <row r="248" spans="1:7">
      <c r="A248" s="197" t="b">
        <f>TRUE()</f>
        <v>1</v>
      </c>
      <c r="B248" s="196">
        <v>255</v>
      </c>
      <c r="C248" s="196" t="s">
        <v>135</v>
      </c>
      <c r="D248" s="196" t="s">
        <v>616</v>
      </c>
      <c r="E248" s="196">
        <v>11.23</v>
      </c>
      <c r="F248" s="198">
        <v>1.26</v>
      </c>
      <c r="G248" s="196">
        <v>0</v>
      </c>
    </row>
    <row r="249" spans="1:7">
      <c r="A249" s="197" t="b">
        <f>TRUE()</f>
        <v>1</v>
      </c>
      <c r="B249" s="196">
        <v>255</v>
      </c>
      <c r="C249" s="196" t="s">
        <v>167</v>
      </c>
      <c r="D249" s="196" t="s">
        <v>617</v>
      </c>
      <c r="E249" s="196">
        <v>8.7899999999999991</v>
      </c>
      <c r="F249" s="198">
        <v>6.9</v>
      </c>
      <c r="G249" s="196">
        <v>0</v>
      </c>
    </row>
    <row r="250" spans="1:7">
      <c r="A250" s="197" t="b">
        <f>TRUE()</f>
        <v>1</v>
      </c>
      <c r="B250" s="196">
        <v>255</v>
      </c>
      <c r="C250" s="196" t="s">
        <v>168</v>
      </c>
      <c r="D250" s="196" t="s">
        <v>617</v>
      </c>
      <c r="E250" s="196">
        <v>8.89</v>
      </c>
      <c r="F250" s="198">
        <v>6.44</v>
      </c>
      <c r="G250" s="196">
        <v>0</v>
      </c>
    </row>
    <row r="251" spans="1:7">
      <c r="A251" s="197" t="b">
        <f>TRUE()</f>
        <v>1</v>
      </c>
      <c r="B251" s="196">
        <v>255</v>
      </c>
      <c r="C251" s="196" t="s">
        <v>201</v>
      </c>
      <c r="D251" s="196" t="s">
        <v>618</v>
      </c>
      <c r="E251" s="196">
        <v>11.14</v>
      </c>
      <c r="F251" s="198">
        <v>1.34</v>
      </c>
      <c r="G251" s="196">
        <v>0</v>
      </c>
    </row>
    <row r="252" spans="1:7">
      <c r="A252" s="197" t="b">
        <f>TRUE()</f>
        <v>1</v>
      </c>
      <c r="B252" s="196">
        <v>255</v>
      </c>
      <c r="C252" s="196" t="s">
        <v>202</v>
      </c>
      <c r="D252" s="196" t="s">
        <v>618</v>
      </c>
      <c r="E252" s="196">
        <v>11.25</v>
      </c>
      <c r="F252" s="198">
        <v>1.25</v>
      </c>
      <c r="G252" s="196">
        <v>0</v>
      </c>
    </row>
    <row r="253" spans="1:7">
      <c r="A253" s="197" t="b">
        <f>TRUE()</f>
        <v>1</v>
      </c>
      <c r="B253" s="196">
        <v>255</v>
      </c>
      <c r="C253" s="196" t="s">
        <v>228</v>
      </c>
      <c r="D253" s="196" t="s">
        <v>619</v>
      </c>
      <c r="E253" s="196">
        <v>11.28</v>
      </c>
      <c r="F253" s="198">
        <v>1.22</v>
      </c>
      <c r="G253" s="196">
        <v>0</v>
      </c>
    </row>
    <row r="254" spans="1:7">
      <c r="A254" s="197" t="b">
        <f>TRUE()</f>
        <v>1</v>
      </c>
      <c r="B254" s="196">
        <v>255</v>
      </c>
      <c r="C254" s="196" t="s">
        <v>229</v>
      </c>
      <c r="D254" s="196" t="s">
        <v>619</v>
      </c>
      <c r="E254" s="196">
        <v>11.08</v>
      </c>
      <c r="F254" s="198">
        <v>1.4</v>
      </c>
      <c r="G254" s="196">
        <v>0</v>
      </c>
    </row>
    <row r="255" spans="1:7">
      <c r="A255" s="197" t="b">
        <f>TRUE()</f>
        <v>1</v>
      </c>
      <c r="B255" s="196">
        <v>255</v>
      </c>
      <c r="C255" s="196" t="s">
        <v>257</v>
      </c>
      <c r="D255" s="196" t="s">
        <v>620</v>
      </c>
      <c r="E255" s="196">
        <v>10.63</v>
      </c>
      <c r="F255" s="198">
        <v>1.91</v>
      </c>
      <c r="G255" s="196">
        <v>0</v>
      </c>
    </row>
    <row r="256" spans="1:7">
      <c r="A256" s="197" t="b">
        <f>TRUE()</f>
        <v>1</v>
      </c>
      <c r="B256" s="196">
        <v>255</v>
      </c>
      <c r="C256" s="196" t="s">
        <v>258</v>
      </c>
      <c r="D256" s="196" t="s">
        <v>620</v>
      </c>
      <c r="E256" s="196">
        <v>10.6</v>
      </c>
      <c r="F256" s="198">
        <v>1.96</v>
      </c>
      <c r="G256" s="196">
        <v>0</v>
      </c>
    </row>
    <row r="257" spans="1:7">
      <c r="A257" s="197" t="b">
        <f>TRUE()</f>
        <v>1</v>
      </c>
      <c r="B257" s="196">
        <v>255</v>
      </c>
      <c r="C257" s="196" t="s">
        <v>287</v>
      </c>
      <c r="D257" s="196" t="s">
        <v>621</v>
      </c>
      <c r="E257" s="196">
        <v>11.63</v>
      </c>
      <c r="F257" s="198">
        <v>0.95399999999999996</v>
      </c>
      <c r="G257" s="196">
        <v>0</v>
      </c>
    </row>
    <row r="258" spans="1:7">
      <c r="A258" s="197" t="b">
        <f>TRUE()</f>
        <v>1</v>
      </c>
      <c r="B258" s="196">
        <v>255</v>
      </c>
      <c r="C258" s="196" t="s">
        <v>288</v>
      </c>
      <c r="D258" s="196" t="s">
        <v>621</v>
      </c>
      <c r="E258" s="196">
        <v>11.72</v>
      </c>
      <c r="F258" s="198">
        <v>0.89600000000000002</v>
      </c>
      <c r="G258" s="196">
        <v>0</v>
      </c>
    </row>
    <row r="259" spans="1:7">
      <c r="A259" s="197" t="b">
        <f>TRUE()</f>
        <v>1</v>
      </c>
      <c r="B259" s="196">
        <v>255</v>
      </c>
      <c r="C259" s="196" t="s">
        <v>321</v>
      </c>
      <c r="D259" s="196" t="s">
        <v>622</v>
      </c>
      <c r="E259" s="196">
        <v>9.8800000000000008</v>
      </c>
      <c r="F259" s="198">
        <v>3.23</v>
      </c>
      <c r="G259" s="196">
        <v>0</v>
      </c>
    </row>
    <row r="260" spans="1:7">
      <c r="A260" s="197" t="b">
        <f>TRUE()</f>
        <v>1</v>
      </c>
      <c r="B260" s="196">
        <v>255</v>
      </c>
      <c r="C260" s="196" t="s">
        <v>322</v>
      </c>
      <c r="D260" s="196" t="s">
        <v>622</v>
      </c>
      <c r="E260" s="196">
        <v>12.78</v>
      </c>
      <c r="F260" s="198">
        <v>0.42799999999999999</v>
      </c>
      <c r="G260" s="196">
        <v>0</v>
      </c>
    </row>
    <row r="261" spans="1:7">
      <c r="A261" s="197" t="b">
        <f>TRUE()</f>
        <v>1</v>
      </c>
      <c r="B261" s="196">
        <v>255</v>
      </c>
      <c r="C261" s="196" t="s">
        <v>350</v>
      </c>
      <c r="D261" s="196" t="s">
        <v>623</v>
      </c>
      <c r="E261" s="196">
        <v>8.2100000000000009</v>
      </c>
      <c r="F261" s="198">
        <v>10.4</v>
      </c>
      <c r="G261" s="196">
        <v>0</v>
      </c>
    </row>
    <row r="262" spans="1:7">
      <c r="A262" s="197" t="b">
        <f>TRUE()</f>
        <v>1</v>
      </c>
      <c r="B262" s="196">
        <v>255</v>
      </c>
      <c r="C262" s="196" t="s">
        <v>351</v>
      </c>
      <c r="D262" s="196" t="s">
        <v>623</v>
      </c>
      <c r="E262" s="196">
        <v>8.2200000000000006</v>
      </c>
      <c r="F262" s="198">
        <v>10.3</v>
      </c>
      <c r="G262" s="196">
        <v>0</v>
      </c>
    </row>
    <row r="263" spans="1:7">
      <c r="A263" s="197" t="b">
        <f>TRUE()</f>
        <v>1</v>
      </c>
      <c r="B263" s="196">
        <v>255</v>
      </c>
      <c r="C263" s="196" t="s">
        <v>376</v>
      </c>
      <c r="D263" s="196" t="s">
        <v>624</v>
      </c>
      <c r="E263" s="196">
        <v>11.53</v>
      </c>
      <c r="F263" s="198">
        <v>1.02</v>
      </c>
      <c r="G263" s="196">
        <v>0</v>
      </c>
    </row>
    <row r="264" spans="1:7">
      <c r="A264" s="197" t="b">
        <f>TRUE()</f>
        <v>1</v>
      </c>
      <c r="B264" s="196">
        <v>255</v>
      </c>
      <c r="C264" s="196" t="s">
        <v>377</v>
      </c>
      <c r="D264" s="196" t="s">
        <v>624</v>
      </c>
      <c r="E264" s="196">
        <v>11.63</v>
      </c>
      <c r="F264" s="198">
        <v>0.95599999999999996</v>
      </c>
      <c r="G264" s="196">
        <v>0</v>
      </c>
    </row>
    <row r="265" spans="1:7">
      <c r="A265" s="197" t="b">
        <f>TRUE()</f>
        <v>1</v>
      </c>
      <c r="B265" s="196">
        <v>255</v>
      </c>
      <c r="C265" s="196" t="s">
        <v>402</v>
      </c>
      <c r="D265" s="196" t="s">
        <v>625</v>
      </c>
      <c r="E265" s="196">
        <v>11.2</v>
      </c>
      <c r="F265" s="198">
        <v>1.29</v>
      </c>
      <c r="G265" s="196">
        <v>0</v>
      </c>
    </row>
    <row r="266" spans="1:7">
      <c r="A266" s="197" t="b">
        <f>TRUE()</f>
        <v>1</v>
      </c>
      <c r="B266" s="196">
        <v>255</v>
      </c>
      <c r="C266" s="196" t="s">
        <v>403</v>
      </c>
      <c r="D266" s="196" t="s">
        <v>625</v>
      </c>
      <c r="E266" s="196">
        <v>11.41</v>
      </c>
      <c r="F266" s="198">
        <v>1.1100000000000001</v>
      </c>
      <c r="G266" s="196">
        <v>0</v>
      </c>
    </row>
    <row r="267" spans="1:7">
      <c r="A267" s="197" t="b">
        <f>TRUE()</f>
        <v>1</v>
      </c>
      <c r="B267" s="196">
        <v>255</v>
      </c>
      <c r="C267" s="196" t="s">
        <v>54</v>
      </c>
      <c r="D267" s="196" t="s">
        <v>614</v>
      </c>
      <c r="E267" s="196">
        <v>11.43</v>
      </c>
      <c r="F267" s="198">
        <v>1.1000000000000001</v>
      </c>
      <c r="G267" s="196">
        <v>0</v>
      </c>
    </row>
    <row r="268" spans="1:7">
      <c r="A268" s="197" t="b">
        <f>TRUE()</f>
        <v>1</v>
      </c>
      <c r="B268" s="196">
        <v>128</v>
      </c>
      <c r="C268" s="196" t="s">
        <v>102</v>
      </c>
      <c r="D268" s="196" t="s">
        <v>626</v>
      </c>
      <c r="E268" s="196">
        <v>24.1</v>
      </c>
      <c r="F268" s="198">
        <v>2.6499999999999999E-4</v>
      </c>
      <c r="G268" s="196">
        <v>2.0000000000000001E-4</v>
      </c>
    </row>
    <row r="269" spans="1:7">
      <c r="A269" s="197" t="b">
        <f>TRUE()</f>
        <v>1</v>
      </c>
      <c r="B269" s="196">
        <v>255</v>
      </c>
      <c r="C269" s="196" t="s">
        <v>94</v>
      </c>
      <c r="D269" s="196" t="s">
        <v>615</v>
      </c>
      <c r="E269" s="196">
        <v>10.55</v>
      </c>
      <c r="F269" s="198">
        <v>2.0299999999999998</v>
      </c>
      <c r="G269" s="196">
        <v>0</v>
      </c>
    </row>
    <row r="270" spans="1:7">
      <c r="A270" s="197" t="b">
        <f>TRUE()</f>
        <v>1</v>
      </c>
      <c r="B270" s="196">
        <v>128</v>
      </c>
      <c r="C270" s="196" t="s">
        <v>107</v>
      </c>
      <c r="D270" s="196" t="s">
        <v>626</v>
      </c>
      <c r="E270" s="196">
        <v>24.63</v>
      </c>
      <c r="F270" s="198">
        <v>1.9799999999999999E-4</v>
      </c>
      <c r="G270" s="196">
        <v>2.0000000000000001E-4</v>
      </c>
    </row>
    <row r="271" spans="1:7">
      <c r="A271" s="197" t="b">
        <f>TRUE()</f>
        <v>1</v>
      </c>
      <c r="B271" s="196">
        <v>255</v>
      </c>
      <c r="C271" s="196" t="s">
        <v>136</v>
      </c>
      <c r="D271" s="196" t="s">
        <v>616</v>
      </c>
      <c r="E271" s="196">
        <v>11.25</v>
      </c>
      <c r="F271" s="198">
        <v>1.24</v>
      </c>
      <c r="G271" s="196">
        <v>0</v>
      </c>
    </row>
    <row r="272" spans="1:7">
      <c r="A272" s="197" t="b">
        <f>TRUE()</f>
        <v>1</v>
      </c>
      <c r="B272" s="196">
        <v>128</v>
      </c>
      <c r="C272" s="196" t="s">
        <v>109</v>
      </c>
      <c r="D272" s="196" t="s">
        <v>626</v>
      </c>
      <c r="E272" s="196">
        <v>24.55</v>
      </c>
      <c r="F272" s="198">
        <v>2.0699999999999999E-4</v>
      </c>
      <c r="G272" s="196">
        <v>2.0000000000000001E-4</v>
      </c>
    </row>
    <row r="273" spans="1:8">
      <c r="A273" s="197" t="b">
        <f>TRUE()</f>
        <v>1</v>
      </c>
      <c r="B273" s="196">
        <v>255</v>
      </c>
      <c r="C273" s="196" t="s">
        <v>169</v>
      </c>
      <c r="D273" s="196" t="s">
        <v>617</v>
      </c>
      <c r="E273" s="196">
        <v>8.8699999999999992</v>
      </c>
      <c r="F273" s="198">
        <v>6.56</v>
      </c>
      <c r="G273" s="196">
        <v>0</v>
      </c>
    </row>
    <row r="274" spans="1:8">
      <c r="A274" s="197" t="b">
        <f>TRUE()</f>
        <v>1</v>
      </c>
      <c r="B274" s="196">
        <v>65280</v>
      </c>
      <c r="C274" s="196" t="s">
        <v>320</v>
      </c>
      <c r="D274" s="196" t="s">
        <v>627</v>
      </c>
      <c r="G274" s="196">
        <v>0</v>
      </c>
    </row>
    <row r="275" spans="1:8">
      <c r="A275" s="197" t="b">
        <f>TRUE()</f>
        <v>1</v>
      </c>
      <c r="B275" s="196">
        <v>255</v>
      </c>
      <c r="C275" s="196" t="s">
        <v>203</v>
      </c>
      <c r="D275" s="196" t="s">
        <v>618</v>
      </c>
      <c r="E275" s="196">
        <v>11.14</v>
      </c>
      <c r="F275" s="198">
        <v>1.34</v>
      </c>
      <c r="G275" s="196">
        <v>0</v>
      </c>
    </row>
    <row r="276" spans="1:8">
      <c r="A276" s="197" t="b">
        <f>TRUE()</f>
        <v>1</v>
      </c>
      <c r="B276" s="196">
        <v>65280</v>
      </c>
      <c r="C276" s="196" t="s">
        <v>325</v>
      </c>
      <c r="D276" s="196" t="s">
        <v>628</v>
      </c>
      <c r="G276" s="196">
        <v>0</v>
      </c>
    </row>
    <row r="277" spans="1:8">
      <c r="A277" s="197" t="b">
        <f>TRUE()</f>
        <v>1</v>
      </c>
      <c r="B277" s="196">
        <v>255</v>
      </c>
      <c r="C277" s="196" t="s">
        <v>230</v>
      </c>
      <c r="D277" s="196" t="s">
        <v>619</v>
      </c>
      <c r="E277" s="196">
        <v>11.21</v>
      </c>
      <c r="F277" s="198">
        <v>1.28</v>
      </c>
      <c r="G277" s="196">
        <v>0</v>
      </c>
    </row>
    <row r="278" spans="1:8">
      <c r="A278" s="197" t="b">
        <f>TRUE()</f>
        <v>1</v>
      </c>
      <c r="B278" s="196">
        <v>16711680</v>
      </c>
      <c r="C278" s="196" t="s">
        <v>330</v>
      </c>
      <c r="D278" s="196" t="s">
        <v>629</v>
      </c>
      <c r="E278" s="196">
        <v>9.27</v>
      </c>
      <c r="F278" s="198">
        <v>4.96</v>
      </c>
      <c r="G278" s="196">
        <v>0</v>
      </c>
      <c r="H278" s="196" t="s">
        <v>630</v>
      </c>
    </row>
    <row r="279" spans="1:8">
      <c r="A279" s="197" t="b">
        <f>TRUE()</f>
        <v>1</v>
      </c>
      <c r="B279" s="196">
        <v>255</v>
      </c>
      <c r="C279" s="196" t="s">
        <v>259</v>
      </c>
      <c r="D279" s="196" t="s">
        <v>620</v>
      </c>
      <c r="E279" s="196">
        <v>10.61</v>
      </c>
      <c r="F279" s="198">
        <v>1.95</v>
      </c>
      <c r="G279" s="196">
        <v>0</v>
      </c>
    </row>
    <row r="280" spans="1:8">
      <c r="A280" s="197" t="b">
        <f>TRUE()</f>
        <v>1</v>
      </c>
      <c r="B280" s="196">
        <v>65280</v>
      </c>
      <c r="C280" s="196" t="s">
        <v>335</v>
      </c>
      <c r="D280" s="196" t="s">
        <v>631</v>
      </c>
      <c r="G280" s="196">
        <v>0</v>
      </c>
    </row>
    <row r="281" spans="1:8">
      <c r="A281" s="197" t="b">
        <f>TRUE()</f>
        <v>1</v>
      </c>
      <c r="B281" s="196">
        <v>255</v>
      </c>
      <c r="C281" s="196" t="s">
        <v>289</v>
      </c>
      <c r="D281" s="196" t="s">
        <v>621</v>
      </c>
      <c r="E281" s="196">
        <v>11.75</v>
      </c>
      <c r="F281" s="198">
        <v>0.875</v>
      </c>
      <c r="G281" s="196">
        <v>0</v>
      </c>
    </row>
    <row r="282" spans="1:8">
      <c r="A282" s="197" t="b">
        <f>TRUE()</f>
        <v>1</v>
      </c>
      <c r="B282" s="196">
        <v>65280</v>
      </c>
      <c r="C282" s="196" t="s">
        <v>336</v>
      </c>
      <c r="D282" s="196" t="s">
        <v>632</v>
      </c>
      <c r="G282" s="196">
        <v>0</v>
      </c>
    </row>
    <row r="283" spans="1:8">
      <c r="A283" s="197" t="b">
        <f>TRUE()</f>
        <v>1</v>
      </c>
      <c r="B283" s="196">
        <v>255</v>
      </c>
      <c r="C283" s="196" t="s">
        <v>323</v>
      </c>
      <c r="D283" s="196" t="s">
        <v>622</v>
      </c>
      <c r="E283" s="196">
        <v>9.9600000000000009</v>
      </c>
      <c r="F283" s="198">
        <v>3.06</v>
      </c>
      <c r="G283" s="196">
        <v>0</v>
      </c>
    </row>
    <row r="284" spans="1:8">
      <c r="A284" s="197" t="b">
        <f>TRUE()</f>
        <v>1</v>
      </c>
      <c r="B284" s="196">
        <v>65280</v>
      </c>
      <c r="C284" s="196" t="s">
        <v>337</v>
      </c>
      <c r="D284" s="196" t="s">
        <v>633</v>
      </c>
      <c r="G284" s="196">
        <v>0</v>
      </c>
    </row>
    <row r="285" spans="1:8">
      <c r="A285" s="197" t="b">
        <f>TRUE()</f>
        <v>1</v>
      </c>
      <c r="B285" s="196">
        <v>255</v>
      </c>
      <c r="C285" s="196" t="s">
        <v>352</v>
      </c>
      <c r="D285" s="196" t="s">
        <v>623</v>
      </c>
      <c r="E285" s="196">
        <v>8.17</v>
      </c>
      <c r="F285" s="198">
        <v>10.7</v>
      </c>
      <c r="G285" s="196">
        <v>0</v>
      </c>
    </row>
    <row r="286" spans="1:8">
      <c r="A286" s="197" t="b">
        <f>TRUE()</f>
        <v>1</v>
      </c>
      <c r="B286" s="196">
        <v>65280</v>
      </c>
      <c r="C286" s="196" t="s">
        <v>341</v>
      </c>
      <c r="D286" s="196" t="s">
        <v>634</v>
      </c>
      <c r="G286" s="196">
        <v>0</v>
      </c>
    </row>
    <row r="287" spans="1:8">
      <c r="A287" s="197" t="b">
        <f>TRUE()</f>
        <v>1</v>
      </c>
      <c r="B287" s="196">
        <v>255</v>
      </c>
      <c r="C287" s="196" t="s">
        <v>378</v>
      </c>
      <c r="D287" s="196" t="s">
        <v>624</v>
      </c>
      <c r="E287" s="196">
        <v>11.62</v>
      </c>
      <c r="F287" s="198">
        <v>0.95799999999999996</v>
      </c>
      <c r="G287" s="196">
        <v>0</v>
      </c>
    </row>
    <row r="288" spans="1:8">
      <c r="A288" s="197" t="b">
        <f>TRUE()</f>
        <v>1</v>
      </c>
      <c r="B288" s="196">
        <v>65280</v>
      </c>
      <c r="C288" s="196" t="s">
        <v>345</v>
      </c>
      <c r="D288" s="196" t="s">
        <v>635</v>
      </c>
      <c r="G288" s="196">
        <v>0</v>
      </c>
    </row>
    <row r="289" spans="1:7">
      <c r="A289" s="197" t="b">
        <f>TRUE()</f>
        <v>1</v>
      </c>
      <c r="B289" s="196">
        <v>255</v>
      </c>
      <c r="C289" s="196" t="s">
        <v>404</v>
      </c>
      <c r="D289" s="196" t="s">
        <v>625</v>
      </c>
      <c r="E289" s="196">
        <v>11.41</v>
      </c>
      <c r="F289" s="198">
        <v>1.1100000000000001</v>
      </c>
      <c r="G289" s="196">
        <v>0</v>
      </c>
    </row>
    <row r="290" spans="1:7">
      <c r="A290" s="197" t="b">
        <f>TRUE()</f>
        <v>1</v>
      </c>
      <c r="B290" s="196">
        <v>65280</v>
      </c>
      <c r="C290" s="196" t="s">
        <v>349</v>
      </c>
      <c r="D290" s="196" t="s">
        <v>636</v>
      </c>
      <c r="F290" s="198"/>
      <c r="G290" s="196">
        <v>0</v>
      </c>
    </row>
    <row r="291" spans="1:7">
      <c r="A291" s="197" t="b">
        <f>TRUE()</f>
        <v>1</v>
      </c>
      <c r="B291" s="196">
        <v>255</v>
      </c>
      <c r="C291" s="196" t="s">
        <v>58</v>
      </c>
      <c r="D291" s="196" t="s">
        <v>637</v>
      </c>
      <c r="E291" s="196">
        <v>10.98</v>
      </c>
      <c r="F291" s="198">
        <v>1.5</v>
      </c>
      <c r="G291" s="196">
        <v>0</v>
      </c>
    </row>
    <row r="292" spans="1:7">
      <c r="A292" s="197" t="b">
        <f>TRUE()</f>
        <v>1</v>
      </c>
      <c r="B292" s="196">
        <v>255</v>
      </c>
      <c r="C292" s="196" t="s">
        <v>59</v>
      </c>
      <c r="D292" s="196" t="s">
        <v>637</v>
      </c>
      <c r="E292" s="196">
        <v>11.09</v>
      </c>
      <c r="F292" s="198">
        <v>1.39</v>
      </c>
      <c r="G292" s="196">
        <v>0</v>
      </c>
    </row>
    <row r="293" spans="1:7">
      <c r="A293" s="197" t="b">
        <f>TRUE()</f>
        <v>1</v>
      </c>
      <c r="B293" s="196">
        <v>255</v>
      </c>
      <c r="C293" s="196" t="s">
        <v>97</v>
      </c>
      <c r="D293" s="196" t="s">
        <v>638</v>
      </c>
      <c r="E293" s="196">
        <v>10.96</v>
      </c>
      <c r="F293" s="198">
        <v>1.53</v>
      </c>
      <c r="G293" s="196">
        <v>0</v>
      </c>
    </row>
    <row r="294" spans="1:7">
      <c r="A294" s="197" t="b">
        <f>TRUE()</f>
        <v>1</v>
      </c>
      <c r="B294" s="196">
        <v>255</v>
      </c>
      <c r="C294" s="196" t="s">
        <v>98</v>
      </c>
      <c r="D294" s="196" t="s">
        <v>638</v>
      </c>
      <c r="E294" s="196">
        <v>11.05</v>
      </c>
      <c r="F294" s="198">
        <v>1.43</v>
      </c>
      <c r="G294" s="196">
        <v>0</v>
      </c>
    </row>
    <row r="295" spans="1:7">
      <c r="A295" s="197" t="b">
        <f>TRUE()</f>
        <v>1</v>
      </c>
      <c r="B295" s="196">
        <v>255</v>
      </c>
      <c r="C295" s="196" t="s">
        <v>139</v>
      </c>
      <c r="D295" s="196" t="s">
        <v>639</v>
      </c>
      <c r="E295" s="196">
        <v>10.18</v>
      </c>
      <c r="F295" s="198">
        <v>2.63</v>
      </c>
      <c r="G295" s="196">
        <v>0</v>
      </c>
    </row>
    <row r="296" spans="1:7">
      <c r="A296" s="197" t="b">
        <f>TRUE()</f>
        <v>1</v>
      </c>
      <c r="B296" s="196">
        <v>255</v>
      </c>
      <c r="C296" s="196" t="s">
        <v>140</v>
      </c>
      <c r="D296" s="196" t="s">
        <v>639</v>
      </c>
      <c r="E296" s="196">
        <v>10.220000000000001</v>
      </c>
      <c r="F296" s="198">
        <v>2.5499999999999998</v>
      </c>
      <c r="G296" s="196">
        <v>0</v>
      </c>
    </row>
    <row r="297" spans="1:7">
      <c r="A297" s="197" t="b">
        <f>TRUE()</f>
        <v>1</v>
      </c>
      <c r="B297" s="196">
        <v>255</v>
      </c>
      <c r="C297" s="196" t="s">
        <v>172</v>
      </c>
      <c r="D297" s="196" t="s">
        <v>640</v>
      </c>
      <c r="E297" s="196">
        <v>11.15</v>
      </c>
      <c r="F297" s="198">
        <v>1.33</v>
      </c>
      <c r="G297" s="196">
        <v>0</v>
      </c>
    </row>
    <row r="298" spans="1:7">
      <c r="A298" s="197" t="b">
        <f>TRUE()</f>
        <v>1</v>
      </c>
      <c r="B298" s="196">
        <v>255</v>
      </c>
      <c r="C298" s="196" t="s">
        <v>173</v>
      </c>
      <c r="D298" s="196" t="s">
        <v>640</v>
      </c>
      <c r="E298" s="196">
        <v>11.12</v>
      </c>
      <c r="F298" s="198">
        <v>1.36</v>
      </c>
      <c r="G298" s="196">
        <v>0</v>
      </c>
    </row>
    <row r="299" spans="1:7">
      <c r="A299" s="197" t="b">
        <f>TRUE()</f>
        <v>1</v>
      </c>
      <c r="B299" s="196">
        <v>255</v>
      </c>
      <c r="C299" s="196" t="s">
        <v>205</v>
      </c>
      <c r="D299" s="196" t="s">
        <v>641</v>
      </c>
      <c r="E299" s="196">
        <v>11.33</v>
      </c>
      <c r="F299" s="198">
        <v>1.18</v>
      </c>
      <c r="G299" s="196">
        <v>0</v>
      </c>
    </row>
    <row r="300" spans="1:7">
      <c r="A300" s="197" t="b">
        <f>TRUE()</f>
        <v>1</v>
      </c>
      <c r="B300" s="196">
        <v>255</v>
      </c>
      <c r="C300" s="196" t="s">
        <v>206</v>
      </c>
      <c r="D300" s="196" t="s">
        <v>641</v>
      </c>
      <c r="E300" s="196">
        <v>11.26</v>
      </c>
      <c r="F300" s="198">
        <v>1.24</v>
      </c>
      <c r="G300" s="196">
        <v>0</v>
      </c>
    </row>
    <row r="301" spans="1:7">
      <c r="A301" s="197" t="b">
        <f>TRUE()</f>
        <v>1</v>
      </c>
      <c r="B301" s="196">
        <v>255</v>
      </c>
      <c r="C301" s="196" t="s">
        <v>232</v>
      </c>
      <c r="D301" s="196" t="s">
        <v>642</v>
      </c>
      <c r="E301" s="196">
        <v>10.42</v>
      </c>
      <c r="F301" s="198">
        <v>2.2200000000000002</v>
      </c>
      <c r="G301" s="196">
        <v>0</v>
      </c>
    </row>
    <row r="302" spans="1:7">
      <c r="A302" s="197" t="b">
        <f>TRUE()</f>
        <v>1</v>
      </c>
      <c r="B302" s="196">
        <v>255</v>
      </c>
      <c r="C302" s="196" t="s">
        <v>233</v>
      </c>
      <c r="D302" s="196" t="s">
        <v>642</v>
      </c>
      <c r="E302" s="196">
        <v>10.32</v>
      </c>
      <c r="F302" s="198">
        <v>2.38</v>
      </c>
      <c r="G302" s="196">
        <v>0</v>
      </c>
    </row>
    <row r="303" spans="1:7">
      <c r="A303" s="197" t="b">
        <f>TRUE()</f>
        <v>1</v>
      </c>
      <c r="B303" s="196">
        <v>255</v>
      </c>
      <c r="C303" s="196" t="s">
        <v>261</v>
      </c>
      <c r="D303" s="196" t="s">
        <v>643</v>
      </c>
      <c r="E303" s="196">
        <v>11.78</v>
      </c>
      <c r="F303" s="198">
        <v>0.85799999999999998</v>
      </c>
      <c r="G303" s="196">
        <v>0</v>
      </c>
    </row>
    <row r="304" spans="1:7">
      <c r="A304" s="197" t="b">
        <f>TRUE()</f>
        <v>1</v>
      </c>
      <c r="B304" s="196">
        <v>255</v>
      </c>
      <c r="C304" s="196" t="s">
        <v>262</v>
      </c>
      <c r="D304" s="196" t="s">
        <v>643</v>
      </c>
      <c r="E304" s="196">
        <v>11.79</v>
      </c>
      <c r="F304" s="198">
        <v>0.85299999999999998</v>
      </c>
      <c r="G304" s="196">
        <v>0</v>
      </c>
    </row>
    <row r="305" spans="1:8">
      <c r="A305" s="197" t="b">
        <f>TRUE()</f>
        <v>1</v>
      </c>
      <c r="B305" s="196">
        <v>255</v>
      </c>
      <c r="C305" s="196" t="s">
        <v>292</v>
      </c>
      <c r="D305" s="196" t="s">
        <v>644</v>
      </c>
      <c r="E305" s="196">
        <v>11.74</v>
      </c>
      <c r="F305" s="198">
        <v>0.88600000000000001</v>
      </c>
      <c r="G305" s="196">
        <v>0</v>
      </c>
    </row>
    <row r="306" spans="1:8">
      <c r="A306" s="197" t="b">
        <f>TRUE()</f>
        <v>1</v>
      </c>
      <c r="B306" s="196">
        <v>255</v>
      </c>
      <c r="C306" s="196" t="s">
        <v>293</v>
      </c>
      <c r="D306" s="196" t="s">
        <v>644</v>
      </c>
      <c r="E306" s="196">
        <v>11.79</v>
      </c>
      <c r="F306" s="198">
        <v>0.85499999999999998</v>
      </c>
      <c r="G306" s="196">
        <v>0</v>
      </c>
    </row>
    <row r="307" spans="1:8">
      <c r="A307" s="197" t="b">
        <f>TRUE()</f>
        <v>1</v>
      </c>
      <c r="B307" s="196">
        <v>255</v>
      </c>
      <c r="C307" s="196" t="s">
        <v>326</v>
      </c>
      <c r="D307" s="196" t="s">
        <v>645</v>
      </c>
      <c r="E307" s="196">
        <v>9.9</v>
      </c>
      <c r="F307" s="198">
        <v>3.19</v>
      </c>
      <c r="G307" s="196">
        <v>0</v>
      </c>
    </row>
    <row r="308" spans="1:8">
      <c r="A308" s="197" t="b">
        <f>TRUE()</f>
        <v>1</v>
      </c>
      <c r="B308" s="196">
        <v>255</v>
      </c>
      <c r="C308" s="196" t="s">
        <v>327</v>
      </c>
      <c r="D308" s="196" t="s">
        <v>645</v>
      </c>
      <c r="E308" s="196">
        <v>9.8000000000000007</v>
      </c>
      <c r="F308" s="198">
        <v>3.42</v>
      </c>
      <c r="G308" s="196">
        <v>0</v>
      </c>
    </row>
    <row r="309" spans="1:8">
      <c r="A309" s="197" t="b">
        <f>TRUE()</f>
        <v>1</v>
      </c>
      <c r="B309" s="196">
        <v>16711680</v>
      </c>
      <c r="C309" s="196" t="s">
        <v>354</v>
      </c>
      <c r="D309" s="196" t="s">
        <v>646</v>
      </c>
      <c r="E309" s="196">
        <v>30</v>
      </c>
      <c r="F309" s="198">
        <v>1.45E-5</v>
      </c>
      <c r="G309" s="196">
        <v>0</v>
      </c>
      <c r="H309" s="196" t="s">
        <v>583</v>
      </c>
    </row>
    <row r="310" spans="1:8">
      <c r="A310" s="197" t="b">
        <f>TRUE()</f>
        <v>1</v>
      </c>
      <c r="B310" s="196">
        <v>65280</v>
      </c>
      <c r="C310" s="196" t="s">
        <v>355</v>
      </c>
      <c r="D310" s="196" t="s">
        <v>646</v>
      </c>
      <c r="F310" s="198"/>
      <c r="G310" s="196">
        <v>0</v>
      </c>
    </row>
    <row r="311" spans="1:8">
      <c r="A311" s="197" t="b">
        <f>TRUE()</f>
        <v>1</v>
      </c>
      <c r="B311" s="196">
        <v>255</v>
      </c>
      <c r="C311" s="196" t="s">
        <v>380</v>
      </c>
      <c r="D311" s="196" t="s">
        <v>647</v>
      </c>
      <c r="E311" s="196">
        <v>11.08</v>
      </c>
      <c r="F311" s="198">
        <v>1.4</v>
      </c>
      <c r="G311" s="196">
        <v>0</v>
      </c>
    </row>
    <row r="312" spans="1:8">
      <c r="A312" s="197" t="b">
        <f>TRUE()</f>
        <v>1</v>
      </c>
      <c r="B312" s="196">
        <v>255</v>
      </c>
      <c r="C312" s="196" t="s">
        <v>381</v>
      </c>
      <c r="D312" s="196" t="s">
        <v>647</v>
      </c>
      <c r="E312" s="196">
        <v>11.11</v>
      </c>
      <c r="F312" s="198">
        <v>1.37</v>
      </c>
      <c r="G312" s="196">
        <v>0</v>
      </c>
    </row>
    <row r="313" spans="1:8">
      <c r="A313" s="197" t="b">
        <f>TRUE()</f>
        <v>1</v>
      </c>
      <c r="B313" s="196">
        <v>255</v>
      </c>
      <c r="C313" s="196" t="s">
        <v>406</v>
      </c>
      <c r="D313" s="196" t="s">
        <v>648</v>
      </c>
      <c r="E313" s="196">
        <v>11.9</v>
      </c>
      <c r="F313" s="198">
        <v>0.79100000000000004</v>
      </c>
      <c r="G313" s="196">
        <v>0</v>
      </c>
    </row>
    <row r="314" spans="1:8">
      <c r="A314" s="197" t="b">
        <f>TRUE()</f>
        <v>1</v>
      </c>
      <c r="B314" s="196">
        <v>255</v>
      </c>
      <c r="C314" s="196" t="s">
        <v>407</v>
      </c>
      <c r="D314" s="196" t="s">
        <v>648</v>
      </c>
      <c r="E314" s="196">
        <v>11.86</v>
      </c>
      <c r="F314" s="198">
        <v>0.81200000000000006</v>
      </c>
      <c r="G314" s="196">
        <v>0</v>
      </c>
    </row>
    <row r="315" spans="1:8">
      <c r="A315" s="197" t="b">
        <f>TRUE()</f>
        <v>1</v>
      </c>
      <c r="B315" s="196">
        <v>255</v>
      </c>
      <c r="C315" s="196" t="s">
        <v>60</v>
      </c>
      <c r="D315" s="196" t="s">
        <v>637</v>
      </c>
      <c r="E315" s="196">
        <v>11.08</v>
      </c>
      <c r="F315" s="198">
        <v>1.4</v>
      </c>
      <c r="G315" s="196">
        <v>0</v>
      </c>
    </row>
    <row r="316" spans="1:8">
      <c r="A316" s="197" t="b">
        <f>TRUE()</f>
        <v>1</v>
      </c>
      <c r="B316" s="196">
        <v>65280</v>
      </c>
      <c r="C316" s="196" t="s">
        <v>115</v>
      </c>
      <c r="D316" s="196" t="s">
        <v>649</v>
      </c>
      <c r="F316" s="198"/>
      <c r="G316" s="196">
        <v>0</v>
      </c>
    </row>
    <row r="317" spans="1:8">
      <c r="A317" s="197" t="b">
        <f>TRUE()</f>
        <v>1</v>
      </c>
      <c r="B317" s="196">
        <v>255</v>
      </c>
      <c r="C317" s="196" t="s">
        <v>99</v>
      </c>
      <c r="D317" s="196" t="s">
        <v>638</v>
      </c>
      <c r="E317" s="196">
        <v>11.04</v>
      </c>
      <c r="F317" s="198">
        <v>1.43</v>
      </c>
      <c r="G317" s="196">
        <v>0</v>
      </c>
    </row>
    <row r="318" spans="1:8">
      <c r="A318" s="197" t="b">
        <f>TRUE()</f>
        <v>1</v>
      </c>
      <c r="B318" s="196">
        <v>255</v>
      </c>
      <c r="C318" s="196" t="s">
        <v>121</v>
      </c>
      <c r="D318" s="196" t="s">
        <v>650</v>
      </c>
      <c r="E318" s="196">
        <v>30</v>
      </c>
      <c r="F318" s="198">
        <v>1.45E-5</v>
      </c>
      <c r="G318" s="196">
        <v>0</v>
      </c>
      <c r="H318" s="196" t="s">
        <v>651</v>
      </c>
    </row>
    <row r="319" spans="1:8">
      <c r="A319" s="197" t="b">
        <f>TRUE()</f>
        <v>1</v>
      </c>
      <c r="B319" s="196">
        <v>255</v>
      </c>
      <c r="C319" s="196" t="s">
        <v>141</v>
      </c>
      <c r="D319" s="196" t="s">
        <v>639</v>
      </c>
      <c r="E319" s="196">
        <v>10.26</v>
      </c>
      <c r="F319" s="198">
        <v>2.48</v>
      </c>
      <c r="G319" s="196">
        <v>0</v>
      </c>
    </row>
    <row r="320" spans="1:8">
      <c r="A320" s="197" t="b">
        <f>TRUE()</f>
        <v>1</v>
      </c>
      <c r="B320" s="196">
        <v>255</v>
      </c>
      <c r="C320" s="196" t="s">
        <v>126</v>
      </c>
      <c r="D320" s="196" t="s">
        <v>652</v>
      </c>
      <c r="E320" s="196">
        <v>30</v>
      </c>
      <c r="F320" s="198">
        <v>1.45E-5</v>
      </c>
      <c r="G320" s="196">
        <v>0</v>
      </c>
      <c r="H320" s="196" t="s">
        <v>651</v>
      </c>
    </row>
    <row r="321" spans="1:7">
      <c r="A321" s="197" t="b">
        <f>TRUE()</f>
        <v>1</v>
      </c>
      <c r="B321" s="196">
        <v>255</v>
      </c>
      <c r="C321" s="196" t="s">
        <v>174</v>
      </c>
      <c r="D321" s="196" t="s">
        <v>640</v>
      </c>
      <c r="E321" s="196">
        <v>11.16</v>
      </c>
      <c r="F321" s="198">
        <v>1.32</v>
      </c>
      <c r="G321" s="196">
        <v>0</v>
      </c>
    </row>
    <row r="322" spans="1:7">
      <c r="A322" s="197" t="b">
        <f>TRUE()</f>
        <v>1</v>
      </c>
      <c r="B322" s="196">
        <v>65280</v>
      </c>
      <c r="C322" s="196" t="s">
        <v>353</v>
      </c>
      <c r="D322" s="196" t="s">
        <v>653</v>
      </c>
      <c r="G322" s="196">
        <v>0</v>
      </c>
    </row>
    <row r="323" spans="1:7">
      <c r="A323" s="197" t="b">
        <f>TRUE()</f>
        <v>1</v>
      </c>
      <c r="B323" s="196">
        <v>255</v>
      </c>
      <c r="C323" s="196" t="s">
        <v>207</v>
      </c>
      <c r="D323" s="196" t="s">
        <v>641</v>
      </c>
      <c r="E323" s="196">
        <v>11.29</v>
      </c>
      <c r="F323" s="198">
        <v>1.21</v>
      </c>
      <c r="G323" s="196">
        <v>0</v>
      </c>
    </row>
    <row r="324" spans="1:7">
      <c r="A324" s="197" t="b">
        <f>TRUE()</f>
        <v>1</v>
      </c>
      <c r="B324" s="196">
        <v>65280</v>
      </c>
      <c r="C324" s="196" t="s">
        <v>357</v>
      </c>
      <c r="D324" s="196" t="s">
        <v>654</v>
      </c>
      <c r="G324" s="196">
        <v>0</v>
      </c>
    </row>
    <row r="325" spans="1:7">
      <c r="A325" s="197" t="b">
        <f>TRUE()</f>
        <v>1</v>
      </c>
      <c r="B325" s="196">
        <v>255</v>
      </c>
      <c r="C325" s="196" t="s">
        <v>234</v>
      </c>
      <c r="D325" s="196" t="s">
        <v>642</v>
      </c>
      <c r="E325" s="196">
        <v>10.33</v>
      </c>
      <c r="F325" s="198">
        <v>2.37</v>
      </c>
      <c r="G325" s="196">
        <v>0</v>
      </c>
    </row>
    <row r="326" spans="1:7">
      <c r="A326" s="197" t="b">
        <f>TRUE()</f>
        <v>1</v>
      </c>
      <c r="B326" s="196">
        <v>65280</v>
      </c>
      <c r="C326" s="196" t="s">
        <v>361</v>
      </c>
      <c r="D326" s="196" t="s">
        <v>655</v>
      </c>
      <c r="G326" s="196">
        <v>0</v>
      </c>
    </row>
    <row r="327" spans="1:7">
      <c r="A327" s="197" t="b">
        <f>TRUE()</f>
        <v>1</v>
      </c>
      <c r="B327" s="196">
        <v>255</v>
      </c>
      <c r="C327" s="196" t="s">
        <v>263</v>
      </c>
      <c r="D327" s="196" t="s">
        <v>643</v>
      </c>
      <c r="E327" s="196">
        <v>11.79</v>
      </c>
      <c r="F327" s="198">
        <v>0.85599999999999998</v>
      </c>
      <c r="G327" s="196">
        <v>0</v>
      </c>
    </row>
    <row r="328" spans="1:7">
      <c r="A328" s="197" t="b">
        <f>TRUE()</f>
        <v>1</v>
      </c>
      <c r="B328" s="196">
        <v>65280</v>
      </c>
      <c r="C328" s="196" t="s">
        <v>362</v>
      </c>
      <c r="D328" s="196" t="s">
        <v>656</v>
      </c>
      <c r="G328" s="196">
        <v>0</v>
      </c>
    </row>
    <row r="329" spans="1:7">
      <c r="A329" s="197" t="b">
        <f>TRUE()</f>
        <v>1</v>
      </c>
      <c r="B329" s="196">
        <v>255</v>
      </c>
      <c r="C329" s="196" t="s">
        <v>294</v>
      </c>
      <c r="D329" s="196" t="s">
        <v>644</v>
      </c>
      <c r="E329" s="196">
        <v>11.73</v>
      </c>
      <c r="F329" s="198">
        <v>0.89100000000000001</v>
      </c>
      <c r="G329" s="196">
        <v>0</v>
      </c>
    </row>
    <row r="330" spans="1:7">
      <c r="A330" s="197" t="b">
        <f>TRUE()</f>
        <v>1</v>
      </c>
      <c r="B330" s="196">
        <v>65280</v>
      </c>
      <c r="C330" s="196" t="s">
        <v>363</v>
      </c>
      <c r="D330" s="196" t="s">
        <v>657</v>
      </c>
      <c r="G330" s="196">
        <v>0</v>
      </c>
    </row>
    <row r="331" spans="1:7">
      <c r="A331" s="197" t="b">
        <f>TRUE()</f>
        <v>1</v>
      </c>
      <c r="B331" s="196">
        <v>255</v>
      </c>
      <c r="C331" s="196" t="s">
        <v>328</v>
      </c>
      <c r="D331" s="196" t="s">
        <v>645</v>
      </c>
      <c r="E331" s="196">
        <v>9.8800000000000008</v>
      </c>
      <c r="F331" s="198">
        <v>3.24</v>
      </c>
      <c r="G331" s="196">
        <v>0</v>
      </c>
    </row>
    <row r="332" spans="1:7">
      <c r="A332" s="197" t="b">
        <f>TRUE()</f>
        <v>1</v>
      </c>
      <c r="B332" s="196">
        <v>65280</v>
      </c>
      <c r="C332" s="196" t="s">
        <v>367</v>
      </c>
      <c r="D332" s="196" t="s">
        <v>658</v>
      </c>
      <c r="G332" s="196">
        <v>0</v>
      </c>
    </row>
    <row r="333" spans="1:7">
      <c r="A333" s="197" t="b">
        <f>TRUE()</f>
        <v>1</v>
      </c>
      <c r="B333" s="196">
        <v>65280</v>
      </c>
      <c r="C333" s="196" t="s">
        <v>356</v>
      </c>
      <c r="D333" s="196" t="s">
        <v>646</v>
      </c>
      <c r="F333" s="198"/>
      <c r="G333" s="196">
        <v>0</v>
      </c>
    </row>
    <row r="334" spans="1:7">
      <c r="A334" s="197" t="b">
        <f>TRUE()</f>
        <v>1</v>
      </c>
      <c r="B334" s="196">
        <v>65280</v>
      </c>
      <c r="C334" s="196" t="s">
        <v>371</v>
      </c>
      <c r="D334" s="196" t="s">
        <v>659</v>
      </c>
      <c r="G334" s="196">
        <v>0</v>
      </c>
    </row>
    <row r="335" spans="1:7">
      <c r="A335" s="197" t="b">
        <f>TRUE()</f>
        <v>1</v>
      </c>
      <c r="B335" s="196">
        <v>255</v>
      </c>
      <c r="C335" s="196" t="s">
        <v>382</v>
      </c>
      <c r="D335" s="196" t="s">
        <v>647</v>
      </c>
      <c r="E335" s="196">
        <v>11.08</v>
      </c>
      <c r="F335" s="198">
        <v>1.4</v>
      </c>
      <c r="G335" s="196">
        <v>0</v>
      </c>
    </row>
    <row r="336" spans="1:7">
      <c r="A336" s="197" t="b">
        <f>TRUE()</f>
        <v>1</v>
      </c>
      <c r="B336" s="196">
        <v>65280</v>
      </c>
      <c r="C336" s="196" t="s">
        <v>375</v>
      </c>
      <c r="D336" s="196" t="s">
        <v>660</v>
      </c>
      <c r="G336" s="196">
        <v>0</v>
      </c>
    </row>
    <row r="337" spans="1:7">
      <c r="A337" s="197" t="b">
        <f>TRUE()</f>
        <v>1</v>
      </c>
      <c r="B337" s="196">
        <v>255</v>
      </c>
      <c r="C337" s="196" t="s">
        <v>408</v>
      </c>
      <c r="D337" s="196" t="s">
        <v>648</v>
      </c>
      <c r="E337" s="196">
        <v>11.85</v>
      </c>
      <c r="F337" s="198">
        <v>0.81799999999999995</v>
      </c>
      <c r="G337" s="196">
        <v>0</v>
      </c>
    </row>
    <row r="338" spans="1:7">
      <c r="A338" s="197" t="b">
        <f>TRUE()</f>
        <v>1</v>
      </c>
      <c r="B338" s="196">
        <v>65280</v>
      </c>
      <c r="C338" s="196" t="s">
        <v>379</v>
      </c>
      <c r="D338" s="196" t="s">
        <v>661</v>
      </c>
      <c r="F338" s="198"/>
      <c r="G338" s="196">
        <v>0</v>
      </c>
    </row>
    <row r="339" spans="1:7">
      <c r="A339" s="197" t="b">
        <f>TRUE()</f>
        <v>1</v>
      </c>
      <c r="B339" s="196">
        <v>255</v>
      </c>
      <c r="C339" s="196" t="s">
        <v>63</v>
      </c>
      <c r="D339" s="196" t="s">
        <v>662</v>
      </c>
      <c r="E339" s="196">
        <v>11.06</v>
      </c>
      <c r="F339" s="198">
        <v>1.42</v>
      </c>
      <c r="G339" s="196">
        <v>0</v>
      </c>
    </row>
    <row r="340" spans="1:7">
      <c r="A340" s="197" t="b">
        <f>TRUE()</f>
        <v>1</v>
      </c>
      <c r="B340" s="196">
        <v>255</v>
      </c>
      <c r="C340" s="196" t="s">
        <v>64</v>
      </c>
      <c r="D340" s="196" t="s">
        <v>662</v>
      </c>
      <c r="E340" s="196">
        <v>11.06</v>
      </c>
      <c r="F340" s="198">
        <v>1.42</v>
      </c>
      <c r="G340" s="196">
        <v>0</v>
      </c>
    </row>
    <row r="341" spans="1:7">
      <c r="A341" s="197" t="b">
        <f>TRUE()</f>
        <v>1</v>
      </c>
      <c r="B341" s="196">
        <v>255</v>
      </c>
      <c r="C341" s="196" t="s">
        <v>103</v>
      </c>
      <c r="D341" s="196" t="s">
        <v>663</v>
      </c>
      <c r="E341" s="196">
        <v>12.31</v>
      </c>
      <c r="F341" s="198">
        <v>0.59499999999999997</v>
      </c>
      <c r="G341" s="196">
        <v>0</v>
      </c>
    </row>
    <row r="342" spans="1:7">
      <c r="A342" s="197" t="b">
        <f>TRUE()</f>
        <v>1</v>
      </c>
      <c r="B342" s="196">
        <v>255</v>
      </c>
      <c r="C342" s="196" t="s">
        <v>104</v>
      </c>
      <c r="D342" s="196" t="s">
        <v>663</v>
      </c>
      <c r="E342" s="196">
        <v>12.3</v>
      </c>
      <c r="F342" s="198">
        <v>0.59799999999999998</v>
      </c>
      <c r="G342" s="196">
        <v>0</v>
      </c>
    </row>
    <row r="343" spans="1:7">
      <c r="A343" s="197" t="b">
        <f>TRUE()</f>
        <v>1</v>
      </c>
      <c r="B343" s="196">
        <v>255</v>
      </c>
      <c r="C343" s="196" t="s">
        <v>145</v>
      </c>
      <c r="D343" s="196" t="s">
        <v>664</v>
      </c>
      <c r="E343" s="196">
        <v>11.8</v>
      </c>
      <c r="F343" s="198">
        <v>0.84799999999999998</v>
      </c>
      <c r="G343" s="196">
        <v>0</v>
      </c>
    </row>
    <row r="344" spans="1:7">
      <c r="A344" s="197" t="b">
        <f>TRUE()</f>
        <v>1</v>
      </c>
      <c r="B344" s="196">
        <v>255</v>
      </c>
      <c r="C344" s="196" t="s">
        <v>146</v>
      </c>
      <c r="D344" s="196" t="s">
        <v>664</v>
      </c>
      <c r="E344" s="196">
        <v>11.8</v>
      </c>
      <c r="F344" s="198">
        <v>0.84799999999999998</v>
      </c>
      <c r="G344" s="196">
        <v>0</v>
      </c>
    </row>
    <row r="345" spans="1:7">
      <c r="A345" s="197" t="b">
        <f>TRUE()</f>
        <v>1</v>
      </c>
      <c r="B345" s="196">
        <v>255</v>
      </c>
      <c r="C345" s="196" t="s">
        <v>176</v>
      </c>
      <c r="D345" s="196" t="s">
        <v>665</v>
      </c>
      <c r="E345" s="196">
        <v>10.52</v>
      </c>
      <c r="F345" s="198">
        <v>2.06</v>
      </c>
      <c r="G345" s="196">
        <v>0</v>
      </c>
    </row>
    <row r="346" spans="1:7">
      <c r="A346" s="197" t="b">
        <f>TRUE()</f>
        <v>1</v>
      </c>
      <c r="B346" s="196">
        <v>255</v>
      </c>
      <c r="C346" s="196" t="s">
        <v>177</v>
      </c>
      <c r="D346" s="196" t="s">
        <v>665</v>
      </c>
      <c r="E346" s="196">
        <v>10.63</v>
      </c>
      <c r="F346" s="198">
        <v>1.91</v>
      </c>
      <c r="G346" s="196">
        <v>0</v>
      </c>
    </row>
    <row r="347" spans="1:7">
      <c r="A347" s="197" t="b">
        <f>TRUE()</f>
        <v>1</v>
      </c>
      <c r="B347" s="196">
        <v>255</v>
      </c>
      <c r="C347" s="196" t="s">
        <v>209</v>
      </c>
      <c r="D347" s="196" t="s">
        <v>666</v>
      </c>
      <c r="E347" s="196">
        <v>10.55</v>
      </c>
      <c r="F347" s="198">
        <v>2.0299999999999998</v>
      </c>
      <c r="G347" s="196">
        <v>0</v>
      </c>
    </row>
    <row r="348" spans="1:7">
      <c r="A348" s="197" t="b">
        <f>TRUE()</f>
        <v>1</v>
      </c>
      <c r="B348" s="196">
        <v>255</v>
      </c>
      <c r="C348" s="196" t="s">
        <v>210</v>
      </c>
      <c r="D348" s="196" t="s">
        <v>666</v>
      </c>
      <c r="E348" s="196">
        <v>10.6</v>
      </c>
      <c r="F348" s="198">
        <v>1.96</v>
      </c>
      <c r="G348" s="196">
        <v>0</v>
      </c>
    </row>
    <row r="349" spans="1:7">
      <c r="A349" s="197" t="b">
        <f>TRUE()</f>
        <v>1</v>
      </c>
      <c r="B349" s="196">
        <v>255</v>
      </c>
      <c r="C349" s="196" t="s">
        <v>236</v>
      </c>
      <c r="D349" s="196" t="s">
        <v>667</v>
      </c>
      <c r="E349" s="196">
        <v>12.79</v>
      </c>
      <c r="F349" s="198">
        <v>0.42499999999999999</v>
      </c>
      <c r="G349" s="196">
        <v>0</v>
      </c>
    </row>
    <row r="350" spans="1:7">
      <c r="A350" s="197" t="b">
        <f>TRUE()</f>
        <v>1</v>
      </c>
      <c r="B350" s="196">
        <v>255</v>
      </c>
      <c r="C350" s="196" t="s">
        <v>237</v>
      </c>
      <c r="D350" s="196" t="s">
        <v>667</v>
      </c>
      <c r="E350" s="196">
        <v>12.87</v>
      </c>
      <c r="F350" s="198">
        <v>0.40200000000000002</v>
      </c>
      <c r="G350" s="196">
        <v>0</v>
      </c>
    </row>
    <row r="351" spans="1:7">
      <c r="A351" s="197" t="b">
        <f>TRUE()</f>
        <v>1</v>
      </c>
      <c r="B351" s="196">
        <v>255</v>
      </c>
      <c r="C351" s="196" t="s">
        <v>265</v>
      </c>
      <c r="D351" s="196" t="s">
        <v>668</v>
      </c>
      <c r="E351" s="196">
        <v>11.73</v>
      </c>
      <c r="F351" s="198">
        <v>0.88900000000000001</v>
      </c>
      <c r="G351" s="196">
        <v>0</v>
      </c>
    </row>
    <row r="352" spans="1:7">
      <c r="A352" s="197" t="b">
        <f>TRUE()</f>
        <v>1</v>
      </c>
      <c r="B352" s="196">
        <v>255</v>
      </c>
      <c r="C352" s="196" t="s">
        <v>266</v>
      </c>
      <c r="D352" s="196" t="s">
        <v>668</v>
      </c>
      <c r="E352" s="196">
        <v>11.98</v>
      </c>
      <c r="F352" s="198">
        <v>0.745</v>
      </c>
      <c r="G352" s="196">
        <v>0</v>
      </c>
    </row>
    <row r="353" spans="1:8">
      <c r="A353" s="197" t="b">
        <f>TRUE()</f>
        <v>1</v>
      </c>
      <c r="B353" s="196">
        <v>255</v>
      </c>
      <c r="C353" s="196" t="s">
        <v>297</v>
      </c>
      <c r="D353" s="196" t="s">
        <v>669</v>
      </c>
      <c r="E353" s="196">
        <v>11.98</v>
      </c>
      <c r="F353" s="198">
        <v>0.749</v>
      </c>
      <c r="G353" s="196">
        <v>0</v>
      </c>
    </row>
    <row r="354" spans="1:8">
      <c r="A354" s="197" t="b">
        <f>TRUE()</f>
        <v>1</v>
      </c>
      <c r="B354" s="196">
        <v>255</v>
      </c>
      <c r="C354" s="196" t="s">
        <v>298</v>
      </c>
      <c r="D354" s="196" t="s">
        <v>669</v>
      </c>
      <c r="E354" s="196">
        <v>12.02</v>
      </c>
      <c r="F354" s="198">
        <v>0.72599999999999998</v>
      </c>
      <c r="G354" s="196">
        <v>0</v>
      </c>
    </row>
    <row r="355" spans="1:8">
      <c r="A355" s="197" t="b">
        <f>TRUE()</f>
        <v>1</v>
      </c>
      <c r="B355" s="196">
        <v>255</v>
      </c>
      <c r="C355" s="196" t="s">
        <v>331</v>
      </c>
      <c r="D355" s="196" t="s">
        <v>670</v>
      </c>
      <c r="E355" s="196">
        <v>12.17</v>
      </c>
      <c r="F355" s="198">
        <v>0.65300000000000002</v>
      </c>
      <c r="G355" s="196">
        <v>0</v>
      </c>
    </row>
    <row r="356" spans="1:8">
      <c r="A356" s="197" t="b">
        <f>TRUE()</f>
        <v>1</v>
      </c>
      <c r="B356" s="196">
        <v>255</v>
      </c>
      <c r="C356" s="196" t="s">
        <v>332</v>
      </c>
      <c r="D356" s="196" t="s">
        <v>670</v>
      </c>
      <c r="E356" s="196">
        <v>12.22</v>
      </c>
      <c r="F356" s="198">
        <v>0.63200000000000001</v>
      </c>
      <c r="G356" s="196">
        <v>0</v>
      </c>
    </row>
    <row r="357" spans="1:8">
      <c r="A357" s="197" t="b">
        <f>TRUE()</f>
        <v>1</v>
      </c>
      <c r="B357" s="196">
        <v>65280</v>
      </c>
      <c r="C357" s="196" t="s">
        <v>358</v>
      </c>
      <c r="D357" s="196" t="s">
        <v>671</v>
      </c>
      <c r="F357" s="198"/>
      <c r="G357" s="196">
        <v>0</v>
      </c>
    </row>
    <row r="358" spans="1:8">
      <c r="A358" s="197" t="b">
        <f>TRUE()</f>
        <v>1</v>
      </c>
      <c r="B358" s="196">
        <v>65280</v>
      </c>
      <c r="C358" s="196" t="s">
        <v>359</v>
      </c>
      <c r="D358" s="196" t="s">
        <v>671</v>
      </c>
      <c r="F358" s="198"/>
      <c r="G358" s="196">
        <v>0</v>
      </c>
    </row>
    <row r="359" spans="1:8">
      <c r="A359" s="197" t="b">
        <f>TRUE()</f>
        <v>1</v>
      </c>
      <c r="B359" s="196">
        <v>255</v>
      </c>
      <c r="C359" s="196" t="s">
        <v>384</v>
      </c>
      <c r="D359" s="196" t="s">
        <v>672</v>
      </c>
      <c r="E359" s="196">
        <v>12.12</v>
      </c>
      <c r="F359" s="198">
        <v>0.67600000000000005</v>
      </c>
      <c r="G359" s="196">
        <v>0</v>
      </c>
    </row>
    <row r="360" spans="1:8">
      <c r="A360" s="197" t="b">
        <f>TRUE()</f>
        <v>1</v>
      </c>
      <c r="B360" s="196">
        <v>255</v>
      </c>
      <c r="C360" s="196" t="s">
        <v>385</v>
      </c>
      <c r="D360" s="196" t="s">
        <v>672</v>
      </c>
      <c r="E360" s="196">
        <v>12.13</v>
      </c>
      <c r="F360" s="198">
        <v>0.67200000000000004</v>
      </c>
      <c r="G360" s="196">
        <v>0</v>
      </c>
    </row>
    <row r="361" spans="1:8">
      <c r="A361" s="197" t="b">
        <f>TRUE()</f>
        <v>1</v>
      </c>
      <c r="B361" s="196">
        <v>65280</v>
      </c>
      <c r="C361" s="196" t="s">
        <v>410</v>
      </c>
      <c r="D361" s="196" t="s">
        <v>673</v>
      </c>
      <c r="G361" s="196">
        <v>0</v>
      </c>
    </row>
    <row r="362" spans="1:8">
      <c r="A362" s="197" t="b">
        <f>TRUE()</f>
        <v>1</v>
      </c>
      <c r="B362" s="196">
        <v>65280</v>
      </c>
      <c r="C362" s="196" t="s">
        <v>411</v>
      </c>
      <c r="D362" s="196" t="s">
        <v>673</v>
      </c>
      <c r="F362" s="198"/>
      <c r="G362" s="196">
        <v>0</v>
      </c>
    </row>
    <row r="363" spans="1:8">
      <c r="A363" s="197" t="b">
        <f>TRUE()</f>
        <v>1</v>
      </c>
      <c r="B363" s="196">
        <v>255</v>
      </c>
      <c r="C363" s="196" t="s">
        <v>65</v>
      </c>
      <c r="D363" s="196" t="s">
        <v>662</v>
      </c>
      <c r="E363" s="196">
        <v>11.01</v>
      </c>
      <c r="F363" s="198">
        <v>1.47</v>
      </c>
      <c r="G363" s="196">
        <v>0</v>
      </c>
    </row>
    <row r="364" spans="1:8">
      <c r="A364" s="197" t="b">
        <f>TRUE()</f>
        <v>1</v>
      </c>
      <c r="B364" s="196">
        <v>255</v>
      </c>
      <c r="C364" s="196" t="s">
        <v>132</v>
      </c>
      <c r="D364" s="196" t="s">
        <v>674</v>
      </c>
      <c r="E364" s="196">
        <v>30</v>
      </c>
      <c r="F364" s="198">
        <v>1.45E-5</v>
      </c>
      <c r="G364" s="196">
        <v>0</v>
      </c>
      <c r="H364" s="196" t="s">
        <v>675</v>
      </c>
    </row>
    <row r="365" spans="1:8">
      <c r="A365" s="197" t="b">
        <f>TRUE()</f>
        <v>1</v>
      </c>
      <c r="B365" s="196">
        <v>255</v>
      </c>
      <c r="C365" s="196" t="s">
        <v>105</v>
      </c>
      <c r="D365" s="196" t="s">
        <v>663</v>
      </c>
      <c r="E365" s="196">
        <v>12.26</v>
      </c>
      <c r="F365" s="198">
        <v>0.61599999999999999</v>
      </c>
      <c r="G365" s="196">
        <v>0</v>
      </c>
    </row>
    <row r="366" spans="1:8">
      <c r="A366" s="197" t="b">
        <f>TRUE()</f>
        <v>1</v>
      </c>
      <c r="B366" s="196">
        <v>255</v>
      </c>
      <c r="C366" s="196" t="s">
        <v>138</v>
      </c>
      <c r="D366" s="196" t="s">
        <v>676</v>
      </c>
      <c r="E366" s="196">
        <v>30</v>
      </c>
      <c r="F366" s="198">
        <v>1.45E-5</v>
      </c>
      <c r="G366" s="196">
        <v>0</v>
      </c>
      <c r="H366" s="196" t="s">
        <v>675</v>
      </c>
    </row>
    <row r="367" spans="1:8">
      <c r="A367" s="197" t="b">
        <f>TRUE()</f>
        <v>1</v>
      </c>
      <c r="B367" s="196">
        <v>255</v>
      </c>
      <c r="C367" s="196" t="s">
        <v>147</v>
      </c>
      <c r="D367" s="196" t="s">
        <v>664</v>
      </c>
      <c r="E367" s="196">
        <v>11.79</v>
      </c>
      <c r="F367" s="198">
        <v>0.85199999999999998</v>
      </c>
      <c r="G367" s="196">
        <v>0</v>
      </c>
    </row>
    <row r="368" spans="1:8">
      <c r="A368" s="197" t="b">
        <f>TRUE()</f>
        <v>1</v>
      </c>
      <c r="B368" s="196">
        <v>255</v>
      </c>
      <c r="C368" s="196" t="s">
        <v>143</v>
      </c>
      <c r="D368" s="196" t="s">
        <v>677</v>
      </c>
      <c r="E368" s="196">
        <v>30</v>
      </c>
      <c r="F368" s="198">
        <v>1.45E-5</v>
      </c>
      <c r="G368" s="196">
        <v>0</v>
      </c>
      <c r="H368" s="196" t="s">
        <v>675</v>
      </c>
    </row>
    <row r="369" spans="1:7">
      <c r="A369" s="197" t="b">
        <f>TRUE()</f>
        <v>1</v>
      </c>
      <c r="B369" s="196">
        <v>255</v>
      </c>
      <c r="C369" s="196" t="s">
        <v>178</v>
      </c>
      <c r="D369" s="196" t="s">
        <v>665</v>
      </c>
      <c r="E369" s="196">
        <v>10.64</v>
      </c>
      <c r="F369" s="198">
        <v>1.9</v>
      </c>
      <c r="G369" s="196">
        <v>0</v>
      </c>
    </row>
    <row r="370" spans="1:7">
      <c r="A370" s="197" t="b">
        <f>TRUE()</f>
        <v>1</v>
      </c>
      <c r="B370" s="196">
        <v>65280</v>
      </c>
      <c r="C370" s="196" t="s">
        <v>383</v>
      </c>
      <c r="D370" s="196" t="s">
        <v>678</v>
      </c>
      <c r="G370" s="196">
        <v>0</v>
      </c>
    </row>
    <row r="371" spans="1:7">
      <c r="A371" s="197" t="b">
        <f>TRUE()</f>
        <v>1</v>
      </c>
      <c r="B371" s="196">
        <v>255</v>
      </c>
      <c r="C371" s="196" t="s">
        <v>211</v>
      </c>
      <c r="D371" s="196" t="s">
        <v>666</v>
      </c>
      <c r="E371" s="196">
        <v>10.56</v>
      </c>
      <c r="F371" s="198">
        <v>2.0099999999999998</v>
      </c>
      <c r="G371" s="196">
        <v>0</v>
      </c>
    </row>
    <row r="372" spans="1:7">
      <c r="A372" s="197" t="b">
        <f>TRUE()</f>
        <v>1</v>
      </c>
      <c r="B372" s="196">
        <v>65280</v>
      </c>
      <c r="C372" s="196" t="s">
        <v>387</v>
      </c>
      <c r="D372" s="196" t="s">
        <v>679</v>
      </c>
      <c r="G372" s="196">
        <v>0</v>
      </c>
    </row>
    <row r="373" spans="1:7">
      <c r="A373" s="197" t="b">
        <f>TRUE()</f>
        <v>1</v>
      </c>
      <c r="B373" s="196">
        <v>255</v>
      </c>
      <c r="C373" s="196" t="s">
        <v>238</v>
      </c>
      <c r="D373" s="196" t="s">
        <v>667</v>
      </c>
      <c r="E373" s="196">
        <v>12.78</v>
      </c>
      <c r="F373" s="198">
        <v>0.42899999999999999</v>
      </c>
      <c r="G373" s="196">
        <v>0</v>
      </c>
    </row>
    <row r="374" spans="1:7">
      <c r="A374" s="197" t="b">
        <f>TRUE()</f>
        <v>1</v>
      </c>
      <c r="B374" s="196">
        <v>65280</v>
      </c>
      <c r="C374" s="196" t="s">
        <v>388</v>
      </c>
      <c r="D374" s="196" t="s">
        <v>680</v>
      </c>
      <c r="G374" s="196">
        <v>0</v>
      </c>
    </row>
    <row r="375" spans="1:7">
      <c r="A375" s="197" t="b">
        <f>TRUE()</f>
        <v>1</v>
      </c>
      <c r="B375" s="196">
        <v>255</v>
      </c>
      <c r="C375" s="196" t="s">
        <v>267</v>
      </c>
      <c r="D375" s="196" t="s">
        <v>668</v>
      </c>
      <c r="E375" s="196">
        <v>11.51</v>
      </c>
      <c r="F375" s="198">
        <v>1.04</v>
      </c>
      <c r="G375" s="196">
        <v>0</v>
      </c>
    </row>
    <row r="376" spans="1:7">
      <c r="A376" s="197" t="b">
        <f>TRUE()</f>
        <v>1</v>
      </c>
      <c r="B376" s="196">
        <v>65280</v>
      </c>
      <c r="C376" s="196" t="s">
        <v>389</v>
      </c>
      <c r="D376" s="196" t="s">
        <v>681</v>
      </c>
      <c r="F376" s="198"/>
      <c r="G376" s="196">
        <v>0</v>
      </c>
    </row>
    <row r="377" spans="1:7">
      <c r="A377" s="197" t="b">
        <f>TRUE()</f>
        <v>1</v>
      </c>
      <c r="B377" s="196">
        <v>255</v>
      </c>
      <c r="C377" s="196" t="s">
        <v>299</v>
      </c>
      <c r="D377" s="196" t="s">
        <v>669</v>
      </c>
      <c r="E377" s="196">
        <v>11.69</v>
      </c>
      <c r="F377" s="198">
        <v>0.91800000000000004</v>
      </c>
      <c r="G377" s="196">
        <v>0</v>
      </c>
    </row>
    <row r="378" spans="1:7">
      <c r="A378" s="197" t="b">
        <f>TRUE()</f>
        <v>1</v>
      </c>
      <c r="B378" s="196">
        <v>65280</v>
      </c>
      <c r="C378" s="196" t="s">
        <v>393</v>
      </c>
      <c r="D378" s="196" t="s">
        <v>682</v>
      </c>
      <c r="G378" s="196">
        <v>0</v>
      </c>
    </row>
    <row r="379" spans="1:7">
      <c r="A379" s="197" t="b">
        <f>TRUE()</f>
        <v>1</v>
      </c>
      <c r="B379" s="196">
        <v>255</v>
      </c>
      <c r="C379" s="196" t="s">
        <v>333</v>
      </c>
      <c r="D379" s="196" t="s">
        <v>670</v>
      </c>
      <c r="E379" s="196">
        <v>10.18</v>
      </c>
      <c r="F379" s="198">
        <v>2.63</v>
      </c>
      <c r="G379" s="196">
        <v>0</v>
      </c>
    </row>
    <row r="380" spans="1:7">
      <c r="A380" s="197" t="b">
        <f>TRUE()</f>
        <v>1</v>
      </c>
      <c r="B380" s="196">
        <v>65280</v>
      </c>
      <c r="C380" s="196" t="s">
        <v>397</v>
      </c>
      <c r="D380" s="196" t="s">
        <v>683</v>
      </c>
      <c r="F380" s="198"/>
      <c r="G380" s="196">
        <v>0</v>
      </c>
    </row>
    <row r="381" spans="1:7">
      <c r="A381" s="197" t="b">
        <f>TRUE()</f>
        <v>1</v>
      </c>
      <c r="B381" s="196">
        <v>65280</v>
      </c>
      <c r="C381" s="196" t="s">
        <v>360</v>
      </c>
      <c r="D381" s="196" t="s">
        <v>671</v>
      </c>
      <c r="F381" s="198"/>
      <c r="G381" s="196">
        <v>0</v>
      </c>
    </row>
    <row r="382" spans="1:7">
      <c r="A382" s="197" t="b">
        <f>TRUE()</f>
        <v>1</v>
      </c>
      <c r="B382" s="196">
        <v>65280</v>
      </c>
      <c r="C382" s="196" t="s">
        <v>401</v>
      </c>
      <c r="D382" s="196" t="s">
        <v>684</v>
      </c>
      <c r="G382" s="196">
        <v>0</v>
      </c>
    </row>
    <row r="383" spans="1:7">
      <c r="A383" s="197" t="b">
        <f>TRUE()</f>
        <v>1</v>
      </c>
      <c r="B383" s="196">
        <v>255</v>
      </c>
      <c r="C383" s="196" t="s">
        <v>386</v>
      </c>
      <c r="D383" s="196" t="s">
        <v>672</v>
      </c>
      <c r="E383" s="196">
        <v>11.92</v>
      </c>
      <c r="F383" s="198">
        <v>0.78</v>
      </c>
      <c r="G383" s="196">
        <v>0</v>
      </c>
    </row>
    <row r="384" spans="1:7">
      <c r="A384" s="197" t="b">
        <f>TRUE()</f>
        <v>1</v>
      </c>
      <c r="B384" s="196">
        <v>65280</v>
      </c>
      <c r="C384" s="196" t="s">
        <v>405</v>
      </c>
      <c r="D384" s="196" t="s">
        <v>685</v>
      </c>
      <c r="G384" s="196">
        <v>0</v>
      </c>
    </row>
    <row r="385" spans="1:7">
      <c r="A385" s="197" t="b">
        <f>TRUE()</f>
        <v>1</v>
      </c>
      <c r="B385" s="196">
        <v>65280</v>
      </c>
      <c r="C385" s="196" t="s">
        <v>412</v>
      </c>
      <c r="D385" s="196" t="s">
        <v>673</v>
      </c>
      <c r="F385" s="198"/>
      <c r="G385" s="196">
        <v>0</v>
      </c>
    </row>
    <row r="386" spans="1:7">
      <c r="A386" s="197" t="b">
        <f>TRUE()</f>
        <v>1</v>
      </c>
      <c r="B386" s="196">
        <v>65280</v>
      </c>
      <c r="C386" s="196" t="s">
        <v>409</v>
      </c>
      <c r="D386" s="196" t="s">
        <v>686</v>
      </c>
      <c r="F386" s="198"/>
      <c r="G386" s="196">
        <v>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HowToUse</vt:lpstr>
      <vt:lpstr>Samples</vt:lpstr>
      <vt:lpstr>MantisDispenseList</vt:lpstr>
      <vt:lpstr>LC480_Analysis</vt:lpstr>
      <vt:lpstr>Analysis</vt:lpstr>
      <vt:lpstr>Summary</vt:lpstr>
      <vt:lpstr>Data To LIMS</vt:lpstr>
      <vt:lpstr>LC480_Analysis_example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Maryke Appel</dc:creator>
  <dc:description/>
  <cp:lastModifiedBy>Alexander Mazur</cp:lastModifiedBy>
  <cp:revision>3</cp:revision>
  <cp:lastPrinted>2014-11-10T15:13:29Z</cp:lastPrinted>
  <dcterms:created xsi:type="dcterms:W3CDTF">2010-11-19T19:55:10Z</dcterms:created>
  <dcterms:modified xsi:type="dcterms:W3CDTF">2018-06-11T17:34:51Z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